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Трансферти - 2018" sheetId="1" r:id="rId1"/>
  </sheets>
  <definedNames>
    <definedName name="_xlnm.Print_Titles" localSheetId="0">'Трансферти - 2018'!$7:$11</definedName>
    <definedName name="_xlnm.Print_Area" localSheetId="0">'Трансферти - 2018'!$A$1:$W$82</definedName>
  </definedNames>
  <calcPr fullCalcOnLoad="1"/>
</workbook>
</file>

<file path=xl/sharedStrings.xml><?xml version="1.0" encoding="utf-8"?>
<sst xmlns="http://schemas.openxmlformats.org/spreadsheetml/2006/main" count="179" uniqueCount="176">
  <si>
    <t>м. Вінниця</t>
  </si>
  <si>
    <t>м. Жмеринка</t>
  </si>
  <si>
    <t>м.Козятин</t>
  </si>
  <si>
    <t>м.Ладижин</t>
  </si>
  <si>
    <t>м. Могилів-Подільський</t>
  </si>
  <si>
    <t>м. Хмільник</t>
  </si>
  <si>
    <t>Всього</t>
  </si>
  <si>
    <t>(тис.грн.)</t>
  </si>
  <si>
    <t>Код бюджету</t>
  </si>
  <si>
    <t xml:space="preserve">Назва місцевого бюджету адміністративно-територіальної одиниці  </t>
  </si>
  <si>
    <t>Субвенція загального фонду на:</t>
  </si>
  <si>
    <t>Барський район</t>
  </si>
  <si>
    <t>Бершадський район</t>
  </si>
  <si>
    <t>Вінницький район</t>
  </si>
  <si>
    <t>Гайсинський район</t>
  </si>
  <si>
    <t>Жмеринський район</t>
  </si>
  <si>
    <t>Іллінецький район</t>
  </si>
  <si>
    <t>Калинівський район</t>
  </si>
  <si>
    <t>Козятинський район</t>
  </si>
  <si>
    <t>Крижопільський район</t>
  </si>
  <si>
    <t>Липовецький район</t>
  </si>
  <si>
    <t>Літинський район</t>
  </si>
  <si>
    <t>Могилів-Подільський район</t>
  </si>
  <si>
    <t>Мурованокуриловецький район</t>
  </si>
  <si>
    <t>Немирівський район</t>
  </si>
  <si>
    <t>Оратівський район</t>
  </si>
  <si>
    <t>Піщанський район</t>
  </si>
  <si>
    <t>Погребищенський район</t>
  </si>
  <si>
    <t>Теплицький район</t>
  </si>
  <si>
    <t>Тиврівський район</t>
  </si>
  <si>
    <t>Томашпільський район</t>
  </si>
  <si>
    <t>Тростянецький район</t>
  </si>
  <si>
    <t>Тульчинський район</t>
  </si>
  <si>
    <t>Хмільницький район</t>
  </si>
  <si>
    <t>Чернівецький район</t>
  </si>
  <si>
    <t>Чечельницький район</t>
  </si>
  <si>
    <t>Шаргородський район</t>
  </si>
  <si>
    <t>Ямпільський район</t>
  </si>
  <si>
    <t>02100000000</t>
  </si>
  <si>
    <t>02201000000</t>
  </si>
  <si>
    <t>02202000000</t>
  </si>
  <si>
    <t>02203000000</t>
  </si>
  <si>
    <t>02204000000</t>
  </si>
  <si>
    <t>02205000000</t>
  </si>
  <si>
    <t>02206000000</t>
  </si>
  <si>
    <t>02301000000</t>
  </si>
  <si>
    <t>02302000000</t>
  </si>
  <si>
    <t>02303000000</t>
  </si>
  <si>
    <t>02304000000</t>
  </si>
  <si>
    <t>02305000000</t>
  </si>
  <si>
    <t>02306000000</t>
  </si>
  <si>
    <t>02307000000</t>
  </si>
  <si>
    <t>02308000000</t>
  </si>
  <si>
    <t>02309000000</t>
  </si>
  <si>
    <t>02310000000</t>
  </si>
  <si>
    <t>02311000000</t>
  </si>
  <si>
    <t>02312000000</t>
  </si>
  <si>
    <t>02313000000</t>
  </si>
  <si>
    <t>02314000000</t>
  </si>
  <si>
    <t>02315000000</t>
  </si>
  <si>
    <t>02316000000</t>
  </si>
  <si>
    <t>02317000000</t>
  </si>
  <si>
    <t>02318000000</t>
  </si>
  <si>
    <t>02319000000</t>
  </si>
  <si>
    <t>02320000000</t>
  </si>
  <si>
    <t>02321000000</t>
  </si>
  <si>
    <t>02322000000</t>
  </si>
  <si>
    <t>02323000000</t>
  </si>
  <si>
    <t>02324000000</t>
  </si>
  <si>
    <t>02325000000</t>
  </si>
  <si>
    <t>02326000000</t>
  </si>
  <si>
    <t>02327000000</t>
  </si>
  <si>
    <t>02501000000</t>
  </si>
  <si>
    <t>02502000000</t>
  </si>
  <si>
    <t xml:space="preserve">отг.м.Калинівка </t>
  </si>
  <si>
    <t>отг.с.Студена</t>
  </si>
  <si>
    <t xml:space="preserve">Директор Департаменту фінансів Вінницької ОДА                                                                                                                                </t>
  </si>
  <si>
    <t xml:space="preserve">    М.Копачевський</t>
  </si>
  <si>
    <t>Обласний бюджет</t>
  </si>
  <si>
    <t>02503000000</t>
  </si>
  <si>
    <t>02504000000</t>
  </si>
  <si>
    <t>02505000000</t>
  </si>
  <si>
    <t>02506000000</t>
  </si>
  <si>
    <t>02507000000</t>
  </si>
  <si>
    <t>02508000000</t>
  </si>
  <si>
    <t>02509000000</t>
  </si>
  <si>
    <t>02510000000</t>
  </si>
  <si>
    <t>02511000000</t>
  </si>
  <si>
    <t>02512000000</t>
  </si>
  <si>
    <t>02513000000</t>
  </si>
  <si>
    <t>02514000000</t>
  </si>
  <si>
    <t>02515000000</t>
  </si>
  <si>
    <t>02516000000</t>
  </si>
  <si>
    <t>02517000000</t>
  </si>
  <si>
    <t>02518000000</t>
  </si>
  <si>
    <t>02519000000</t>
  </si>
  <si>
    <t>02520000000</t>
  </si>
  <si>
    <t>02521000000</t>
  </si>
  <si>
    <t>02522000000</t>
  </si>
  <si>
    <t>02523000000</t>
  </si>
  <si>
    <t>02524000000</t>
  </si>
  <si>
    <t>02525000000</t>
  </si>
  <si>
    <t>02526000000</t>
  </si>
  <si>
    <t>02527000000</t>
  </si>
  <si>
    <t>02528000000</t>
  </si>
  <si>
    <t>02529000000</t>
  </si>
  <si>
    <t>02530000000</t>
  </si>
  <si>
    <t>02531000000</t>
  </si>
  <si>
    <t>02532000000</t>
  </si>
  <si>
    <t>02533000000</t>
  </si>
  <si>
    <t>02534000000</t>
  </si>
  <si>
    <t>отг м. Іллінці</t>
  </si>
  <si>
    <t>отг смт Вапнярка</t>
  </si>
  <si>
    <t>отг м. Бар</t>
  </si>
  <si>
    <t>отг м. Немирів</t>
  </si>
  <si>
    <t>отг м. Тульчин</t>
  </si>
  <si>
    <t>отг смт Вороновиця</t>
  </si>
  <si>
    <t>отг смт Дашів</t>
  </si>
  <si>
    <t>отг смт Оратів</t>
  </si>
  <si>
    <t>отг смт Ситківці</t>
  </si>
  <si>
    <t>отг смт Томашпіль</t>
  </si>
  <si>
    <t>отг смт Шпиків</t>
  </si>
  <si>
    <t>отг с. Бабчинці</t>
  </si>
  <si>
    <t>отг с. Джулинка</t>
  </si>
  <si>
    <t>отг с. Ковалівка</t>
  </si>
  <si>
    <t>отг с. Мельниківці</t>
  </si>
  <si>
    <t>отг с. Райгород</t>
  </si>
  <si>
    <t>отг с. Северинівка</t>
  </si>
  <si>
    <t xml:space="preserve">отг c. Мурафа </t>
  </si>
  <si>
    <t>отг c. Якушинці</t>
  </si>
  <si>
    <t>отг с. Кунка</t>
  </si>
  <si>
    <t>отг с. Шляхова</t>
  </si>
  <si>
    <t>отг с. Іванів</t>
  </si>
  <si>
    <t>отг смт. Глухівці</t>
  </si>
  <si>
    <t>отг с. Стара Прилука</t>
  </si>
  <si>
    <t>отг смт. Брацлав</t>
  </si>
  <si>
    <t xml:space="preserve">отг с. Лука-Мелешківська </t>
  </si>
  <si>
    <t>отг с. Краснопілка</t>
  </si>
  <si>
    <t>отг с. Росоша</t>
  </si>
  <si>
    <t>отг м. Гнівань</t>
  </si>
  <si>
    <t>отг с. Нова Гребля</t>
  </si>
  <si>
    <t xml:space="preserve">отг с.Жданівці </t>
  </si>
  <si>
    <t>отг с.Сокиринці</t>
  </si>
  <si>
    <t>Дотації з обласного бюджету</t>
  </si>
  <si>
    <t xml:space="preserve">Субвенції з обласного бюджету місцевим бюджетам </t>
  </si>
  <si>
    <t>Інші субвенції з обласного бюджету</t>
  </si>
  <si>
    <t>на здійснення переданих видатків з утримання закладів освіти та охорони здоров'я за рахунок відповідної додаткової дотації з державного бюджету</t>
  </si>
  <si>
    <t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</si>
  <si>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</si>
  <si>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відшкодування вартості лікарських засобів для лікування окремих захворювань за рахунок відповідної субвенції з державного бюджету</t>
  </si>
  <si>
    <t xml:space="preserve"> на пільгове медичне обслуговування громадян, які постраждали внаслідок Чорнобильської катастрофи </t>
  </si>
  <si>
    <t>на компенсаційні виплати інвалідам на бензин (пальне), ремонт, техобслуговування автотранспорту та транспортне обслуговування, а також на встановлення телефонів інвалідам I і II груп</t>
  </si>
  <si>
    <t xml:space="preserve">на відшкодування витрат на поховання учасників бойових дій та інвалідів війни </t>
  </si>
  <si>
    <t>на компенсаційні виплати за пільговий проїзд окремих категорій громадян на міжміських внутрішньообласних маршрутах загального користування</t>
  </si>
  <si>
    <t>здійснення переданих видатків у сфері охорони здоров'я за рахунок коштів медичної субвенції</t>
  </si>
  <si>
    <t>у тому числі:</t>
  </si>
  <si>
    <t>цільові видатки на лікування хворих на цукровий та нецукровий діабет</t>
  </si>
  <si>
    <t>для забезпечення витратними матеріалами (кардіовиробами) хворих області в комунальному закладі "Вінницький регіональний клінічний лікувально-діагностичний центр серцево-судинної патології"</t>
  </si>
  <si>
    <t>у тому числі</t>
  </si>
  <si>
    <t>8=9+10</t>
  </si>
  <si>
    <t>виплату допомоги сім'ям з дітьми, малозабезпеченим сім'ям,особам,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</si>
  <si>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</si>
  <si>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</si>
  <si>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Додаток 5
до розпорядження голови 
обласної державної адміністрації</t>
  </si>
  <si>
    <t>Уточнені показники міжбюджетних трансфертів з обласного бюджету  місцевим/державному бюджетам та до обласного бюджету на 2018 рік</t>
  </si>
  <si>
    <t>Керівник апарату облдержадміністрації</t>
  </si>
  <si>
    <t xml:space="preserve">      В.БОЙКО</t>
  </si>
  <si>
    <t>Інші субвенції</t>
  </si>
  <si>
    <t>Субвеції до спеціального фонду</t>
  </si>
  <si>
    <t>на реалізацію регіональної комплексної програми інвестування житлового будівництва «Власний дім» на 2017-2020 роки</t>
  </si>
  <si>
    <t>на забезпечення супроводу нирковозамісної терапії методом програмного гемодіалізу</t>
  </si>
  <si>
    <t>на завершення аварійно-відновлювальних робіт та інших заходів, пов'язаних з ліквідацією наслідків надзвичайної ситуації, яка склалась 26 вересня 2017 року у м.Калинівка Вінницької області</t>
  </si>
  <si>
    <t>на забезпечення безкоштовними медикаментами хворих з психічними розладами</t>
  </si>
  <si>
    <t>Субвенції до загального фонду на:</t>
  </si>
  <si>
    <t>Субвенції  до обласного бюджету з місцевих бюджетів</t>
  </si>
  <si>
    <t>23 січня 2018 року № 31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</si>
</sst>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"/>
    <numFmt numFmtId="194" formatCode="0.000"/>
    <numFmt numFmtId="195" formatCode="0.0000"/>
    <numFmt numFmtId="196" formatCode="#,##0.000_ ;[Red]\-#,##0.000\ "/>
    <numFmt numFmtId="197" formatCode="#,##0.000"/>
    <numFmt numFmtId="198" formatCode="#,##0.0000_ ;[Red]\-#,##0.0000\ "/>
    <numFmt numFmtId="199" formatCode="#,##0.00_ ;[Red]\-#,##0.00\ "/>
    <numFmt numFmtId="200" formatCode="#,##0.0_ ;[Red]\-#,##0.0\ "/>
    <numFmt numFmtId="201" formatCode="#,##0_ ;[Red]\-#,##0\ "/>
    <numFmt numFmtId="202" formatCode="#,##0.0"/>
    <numFmt numFmtId="203" formatCode="#,##0.0000"/>
  </numFmts>
  <fonts count="5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 Cyr"/>
      <family val="0"/>
    </font>
    <font>
      <sz val="12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7" borderId="6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0" fontId="18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right" vertical="justify" wrapText="1"/>
    </xf>
    <xf numFmtId="0" fontId="6" fillId="0" borderId="0" xfId="0" applyFont="1" applyFill="1" applyAlignment="1">
      <alignment horizontal="center" vertical="justify" wrapText="1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97" fontId="2" fillId="0" borderId="0" xfId="0" applyNumberFormat="1" applyFont="1" applyFill="1" applyAlignment="1">
      <alignment/>
    </xf>
    <xf numFmtId="0" fontId="6" fillId="0" borderId="10" xfId="33" applyFont="1" applyFill="1" applyBorder="1">
      <alignment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6" fillId="32" borderId="10" xfId="0" applyFont="1" applyFill="1" applyBorder="1" applyAlignment="1">
      <alignment/>
    </xf>
    <xf numFmtId="0" fontId="2" fillId="32" borderId="0" xfId="0" applyFont="1" applyFill="1" applyAlignment="1">
      <alignment/>
    </xf>
    <xf numFmtId="197" fontId="2" fillId="32" borderId="0" xfId="0" applyNumberFormat="1" applyFont="1" applyFill="1" applyAlignment="1">
      <alignment/>
    </xf>
    <xf numFmtId="3" fontId="6" fillId="32" borderId="10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4" borderId="10" xfId="0" applyFont="1" applyFill="1" applyBorder="1" applyAlignment="1">
      <alignment/>
    </xf>
    <xf numFmtId="0" fontId="3" fillId="0" borderId="0" xfId="0" applyFont="1" applyFill="1" applyAlignment="1">
      <alignment horizontal="right" wrapText="1"/>
    </xf>
    <xf numFmtId="196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194" fontId="16" fillId="0" borderId="0" xfId="0" applyNumberFormat="1" applyFont="1" applyFill="1" applyAlignment="1">
      <alignment horizontal="center"/>
    </xf>
    <xf numFmtId="0" fontId="14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wrapText="1"/>
    </xf>
    <xf numFmtId="0" fontId="14" fillId="33" borderId="16" xfId="0" applyFont="1" applyFill="1" applyBorder="1" applyAlignment="1">
      <alignment horizontal="center" wrapText="1"/>
    </xf>
    <xf numFmtId="0" fontId="14" fillId="33" borderId="12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7" fillId="33" borderId="10" xfId="33" applyFont="1" applyFill="1" applyBorder="1">
      <alignment/>
      <protection/>
    </xf>
    <xf numFmtId="197" fontId="3" fillId="33" borderId="10" xfId="33" applyNumberFormat="1" applyFont="1" applyFill="1" applyBorder="1">
      <alignment/>
      <protection/>
    </xf>
    <xf numFmtId="197" fontId="3" fillId="33" borderId="10" xfId="0" applyNumberFormat="1" applyFont="1" applyFill="1" applyBorder="1" applyAlignment="1">
      <alignment horizontal="center"/>
    </xf>
    <xf numFmtId="197" fontId="7" fillId="33" borderId="10" xfId="0" applyNumberFormat="1" applyFont="1" applyFill="1" applyBorder="1" applyAlignment="1">
      <alignment horizontal="center"/>
    </xf>
    <xf numFmtId="197" fontId="2" fillId="33" borderId="10" xfId="0" applyNumberFormat="1" applyFont="1" applyFill="1" applyBorder="1" applyAlignment="1">
      <alignment/>
    </xf>
    <xf numFmtId="194" fontId="1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94" fontId="2" fillId="33" borderId="10" xfId="0" applyNumberFormat="1" applyFont="1" applyFill="1" applyBorder="1" applyAlignment="1">
      <alignment/>
    </xf>
    <xf numFmtId="197" fontId="13" fillId="33" borderId="10" xfId="0" applyNumberFormat="1" applyFont="1" applyFill="1" applyBorder="1" applyAlignment="1">
      <alignment horizontal="center"/>
    </xf>
    <xf numFmtId="197" fontId="3" fillId="33" borderId="10" xfId="33" applyNumberFormat="1" applyFont="1" applyFill="1" applyBorder="1" applyAlignment="1">
      <alignment horizontal="center"/>
      <protection/>
    </xf>
    <xf numFmtId="19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7" fillId="33" borderId="10" xfId="33" applyFont="1" applyFill="1" applyBorder="1" applyAlignment="1">
      <alignment wrapText="1"/>
      <protection/>
    </xf>
    <xf numFmtId="197" fontId="3" fillId="33" borderId="10" xfId="33" applyNumberFormat="1" applyFont="1" applyFill="1" applyBorder="1" applyAlignment="1">
      <alignment horizontal="center" wrapText="1"/>
      <protection/>
    </xf>
    <xf numFmtId="197" fontId="14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7" fillId="33" borderId="10" xfId="33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vertical="center" wrapText="1"/>
    </xf>
    <xf numFmtId="197" fontId="3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10</xdr:row>
      <xdr:rowOff>0</xdr:rowOff>
    </xdr:from>
    <xdr:ext cx="1238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9039225" y="53816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D89"/>
  <sheetViews>
    <sheetView tabSelected="1" view="pageBreakPreview" zoomScale="75" zoomScaleNormal="75" zoomScaleSheetLayoutView="75" zoomScalePageLayoutView="0" workbookViewId="0" topLeftCell="B1">
      <selection activeCell="T2" sqref="T2:V2"/>
    </sheetView>
  </sheetViews>
  <sheetFormatPr defaultColWidth="9.00390625" defaultRowHeight="12.75"/>
  <cols>
    <col min="1" max="1" width="13.625" style="1" hidden="1" customWidth="1"/>
    <col min="2" max="2" width="38.875" style="1" customWidth="1"/>
    <col min="3" max="3" width="32.875" style="1" customWidth="1"/>
    <col min="4" max="4" width="32.125" style="1" hidden="1" customWidth="1"/>
    <col min="5" max="5" width="30.875" style="1" hidden="1" customWidth="1"/>
    <col min="6" max="6" width="25.125" style="1" hidden="1" customWidth="1"/>
    <col min="7" max="7" width="16.875" style="1" hidden="1" customWidth="1"/>
    <col min="8" max="8" width="14.75390625" style="1" hidden="1" customWidth="1"/>
    <col min="9" max="9" width="14.375" style="1" hidden="1" customWidth="1"/>
    <col min="10" max="10" width="15.375" style="1" hidden="1" customWidth="1"/>
    <col min="11" max="11" width="25.75390625" style="1" customWidth="1"/>
    <col min="12" max="12" width="17.375" style="1" hidden="1" customWidth="1"/>
    <col min="13" max="13" width="21.125" style="1" customWidth="1"/>
    <col min="14" max="14" width="15.00390625" style="1" hidden="1" customWidth="1"/>
    <col min="15" max="15" width="14.875" style="1" hidden="1" customWidth="1"/>
    <col min="16" max="16" width="15.375" style="1" hidden="1" customWidth="1"/>
    <col min="17" max="17" width="14.125" style="1" hidden="1" customWidth="1"/>
    <col min="18" max="18" width="26.00390625" style="1" customWidth="1"/>
    <col min="19" max="19" width="17.875" style="1" customWidth="1"/>
    <col min="20" max="20" width="23.875" style="1" customWidth="1"/>
    <col min="21" max="21" width="20.75390625" style="1" customWidth="1"/>
    <col min="22" max="22" width="22.00390625" style="1" customWidth="1"/>
    <col min="23" max="23" width="0" style="1" hidden="1" customWidth="1"/>
    <col min="24" max="16384" width="9.125" style="1" customWidth="1"/>
  </cols>
  <sheetData>
    <row r="1" spans="3:22" ht="63" customHeight="1">
      <c r="C1" s="21"/>
      <c r="D1" s="24"/>
      <c r="E1" s="24"/>
      <c r="N1" s="11"/>
      <c r="O1" s="36"/>
      <c r="P1" s="37"/>
      <c r="Q1" s="37"/>
      <c r="T1" s="34" t="s">
        <v>163</v>
      </c>
      <c r="U1" s="35"/>
      <c r="V1" s="35"/>
    </row>
    <row r="2" spans="3:22" ht="20.25" customHeight="1">
      <c r="C2" s="22"/>
      <c r="D2" s="24"/>
      <c r="E2" s="24"/>
      <c r="N2" s="11"/>
      <c r="O2" s="37"/>
      <c r="P2" s="37"/>
      <c r="Q2" s="37"/>
      <c r="T2" s="35" t="s">
        <v>175</v>
      </c>
      <c r="U2" s="35"/>
      <c r="V2" s="35"/>
    </row>
    <row r="3" spans="11:16" ht="20.25" customHeight="1" hidden="1">
      <c r="K3" s="2"/>
      <c r="L3" s="2"/>
      <c r="M3" s="2"/>
      <c r="N3" s="12"/>
      <c r="P3" s="4"/>
    </row>
    <row r="4" spans="7:16" ht="20.25" customHeight="1">
      <c r="G4" s="2"/>
      <c r="H4" s="2"/>
      <c r="I4" s="2"/>
      <c r="J4" s="2"/>
      <c r="K4" s="2"/>
      <c r="L4" s="2"/>
      <c r="M4" s="2"/>
      <c r="N4" s="3"/>
      <c r="P4" s="3"/>
    </row>
    <row r="5" spans="1:21" ht="80.25" customHeight="1">
      <c r="A5" s="33"/>
      <c r="B5" s="42" t="s">
        <v>164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3:23" ht="18" customHeight="1">
      <c r="C6" s="23"/>
      <c r="G6" s="5"/>
      <c r="H6" s="5"/>
      <c r="I6" s="5"/>
      <c r="J6" s="5"/>
      <c r="K6" s="5"/>
      <c r="L6" s="5"/>
      <c r="M6" s="5"/>
      <c r="N6" s="5"/>
      <c r="O6" s="5"/>
      <c r="P6" s="6"/>
      <c r="T6" s="6"/>
      <c r="U6" s="6"/>
      <c r="V6" s="6" t="s">
        <v>7</v>
      </c>
      <c r="W6" s="6"/>
    </row>
    <row r="7" spans="1:23" ht="33.75" customHeight="1">
      <c r="A7" s="38" t="s">
        <v>8</v>
      </c>
      <c r="B7" s="44" t="s">
        <v>9</v>
      </c>
      <c r="C7" s="45" t="s">
        <v>143</v>
      </c>
      <c r="D7" s="46" t="s">
        <v>144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7" t="s">
        <v>174</v>
      </c>
      <c r="T7" s="47"/>
      <c r="U7" s="47"/>
      <c r="V7" s="47"/>
      <c r="W7" s="30"/>
    </row>
    <row r="8" spans="1:23" ht="24.75" customHeight="1">
      <c r="A8" s="39"/>
      <c r="B8" s="48"/>
      <c r="C8" s="45"/>
      <c r="D8" s="49" t="s">
        <v>10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50" t="s">
        <v>173</v>
      </c>
      <c r="T8" s="51"/>
      <c r="U8" s="51"/>
      <c r="V8" s="52"/>
      <c r="W8" s="30" t="s">
        <v>168</v>
      </c>
    </row>
    <row r="9" spans="1:23" ht="21" customHeight="1">
      <c r="A9" s="39"/>
      <c r="B9" s="48"/>
      <c r="C9" s="45"/>
      <c r="D9" s="53" t="s">
        <v>160</v>
      </c>
      <c r="E9" s="53" t="s">
        <v>148</v>
      </c>
      <c r="F9" s="53" t="s">
        <v>161</v>
      </c>
      <c r="G9" s="53" t="s">
        <v>147</v>
      </c>
      <c r="H9" s="53" t="s">
        <v>154</v>
      </c>
      <c r="I9" s="54" t="s">
        <v>155</v>
      </c>
      <c r="J9" s="54"/>
      <c r="K9" s="53" t="s">
        <v>149</v>
      </c>
      <c r="L9" s="53" t="s">
        <v>162</v>
      </c>
      <c r="M9" s="49" t="s">
        <v>145</v>
      </c>
      <c r="N9" s="53" t="s">
        <v>158</v>
      </c>
      <c r="O9" s="53"/>
      <c r="P9" s="53"/>
      <c r="Q9" s="53"/>
      <c r="R9" s="53"/>
      <c r="S9" s="49" t="s">
        <v>167</v>
      </c>
      <c r="T9" s="55" t="s">
        <v>158</v>
      </c>
      <c r="U9" s="56"/>
      <c r="V9" s="57"/>
      <c r="W9" s="31"/>
    </row>
    <row r="10" spans="1:23" ht="142.5" customHeight="1">
      <c r="A10" s="40"/>
      <c r="B10" s="58"/>
      <c r="C10" s="59" t="s">
        <v>146</v>
      </c>
      <c r="D10" s="53"/>
      <c r="E10" s="53"/>
      <c r="F10" s="53"/>
      <c r="G10" s="53"/>
      <c r="H10" s="53"/>
      <c r="I10" s="60" t="s">
        <v>156</v>
      </c>
      <c r="J10" s="59" t="s">
        <v>157</v>
      </c>
      <c r="K10" s="53"/>
      <c r="L10" s="53"/>
      <c r="M10" s="49"/>
      <c r="N10" s="61" t="s">
        <v>150</v>
      </c>
      <c r="O10" s="61" t="s">
        <v>151</v>
      </c>
      <c r="P10" s="61" t="s">
        <v>152</v>
      </c>
      <c r="Q10" s="59" t="s">
        <v>153</v>
      </c>
      <c r="R10" s="59" t="s">
        <v>171</v>
      </c>
      <c r="S10" s="49"/>
      <c r="T10" s="61" t="s">
        <v>169</v>
      </c>
      <c r="U10" s="61" t="s">
        <v>172</v>
      </c>
      <c r="V10" s="61" t="s">
        <v>170</v>
      </c>
      <c r="W10" s="31"/>
    </row>
    <row r="11" spans="1:23" ht="19.5" customHeight="1">
      <c r="A11" s="18">
        <v>1</v>
      </c>
      <c r="B11" s="62">
        <v>1</v>
      </c>
      <c r="C11" s="62">
        <v>2</v>
      </c>
      <c r="D11" s="63">
        <v>4</v>
      </c>
      <c r="E11" s="63">
        <v>5</v>
      </c>
      <c r="F11" s="63">
        <v>6</v>
      </c>
      <c r="G11" s="63">
        <v>7</v>
      </c>
      <c r="H11" s="63" t="s">
        <v>159</v>
      </c>
      <c r="I11" s="63">
        <v>9</v>
      </c>
      <c r="J11" s="63">
        <v>10</v>
      </c>
      <c r="K11" s="63">
        <v>3</v>
      </c>
      <c r="L11" s="63">
        <v>12</v>
      </c>
      <c r="M11" s="63">
        <v>4</v>
      </c>
      <c r="N11" s="63">
        <v>14</v>
      </c>
      <c r="O11" s="63">
        <v>15</v>
      </c>
      <c r="P11" s="63">
        <v>16</v>
      </c>
      <c r="Q11" s="63">
        <v>17</v>
      </c>
      <c r="R11" s="63">
        <v>5</v>
      </c>
      <c r="S11" s="63">
        <v>6</v>
      </c>
      <c r="T11" s="63">
        <v>7</v>
      </c>
      <c r="U11" s="63">
        <v>8</v>
      </c>
      <c r="V11" s="63">
        <v>9</v>
      </c>
      <c r="W11" s="32"/>
    </row>
    <row r="12" spans="1:23" ht="18" customHeight="1">
      <c r="A12" s="10" t="s">
        <v>39</v>
      </c>
      <c r="B12" s="64" t="s">
        <v>0</v>
      </c>
      <c r="C12" s="65"/>
      <c r="D12" s="66">
        <v>444638.2</v>
      </c>
      <c r="E12" s="66">
        <v>1394.3</v>
      </c>
      <c r="F12" s="66">
        <v>1057088.3</v>
      </c>
      <c r="G12" s="66">
        <v>272.6</v>
      </c>
      <c r="H12" s="66">
        <f>I12+J12</f>
        <v>11494.565999999999</v>
      </c>
      <c r="I12" s="67">
        <v>7494.566</v>
      </c>
      <c r="J12" s="67">
        <v>4000</v>
      </c>
      <c r="K12" s="66">
        <v>6476.805</v>
      </c>
      <c r="L12" s="66"/>
      <c r="M12" s="66">
        <f>N12+O12+P12+Q12</f>
        <v>1676.494</v>
      </c>
      <c r="N12" s="67">
        <v>1338.202</v>
      </c>
      <c r="O12" s="67">
        <v>164.138</v>
      </c>
      <c r="P12" s="67">
        <v>174.154</v>
      </c>
      <c r="Q12" s="68"/>
      <c r="R12" s="68"/>
      <c r="S12" s="69">
        <f>T12+U12+V12</f>
        <v>1096.8</v>
      </c>
      <c r="T12" s="70"/>
      <c r="U12" s="71">
        <v>360</v>
      </c>
      <c r="V12" s="71">
        <v>736.8</v>
      </c>
      <c r="W12" s="9"/>
    </row>
    <row r="13" spans="1:23" s="15" customFormat="1" ht="18.75" hidden="1">
      <c r="A13" s="14" t="s">
        <v>40</v>
      </c>
      <c r="B13" s="64" t="s">
        <v>1</v>
      </c>
      <c r="C13" s="65"/>
      <c r="D13" s="66">
        <v>63249.7</v>
      </c>
      <c r="E13" s="66">
        <v>1984.2</v>
      </c>
      <c r="F13" s="66">
        <v>90682.3</v>
      </c>
      <c r="G13" s="66">
        <v>564.4</v>
      </c>
      <c r="H13" s="72">
        <f aca="true" t="shared" si="0" ref="H13:H76">I13+J13</f>
        <v>0</v>
      </c>
      <c r="I13" s="67"/>
      <c r="J13" s="67"/>
      <c r="K13" s="66"/>
      <c r="L13" s="66"/>
      <c r="M13" s="66">
        <f aca="true" t="shared" si="1" ref="M13:M76">N13+O13+P13+Q13</f>
        <v>45.55500000000001</v>
      </c>
      <c r="N13" s="67">
        <v>6.588</v>
      </c>
      <c r="O13" s="67">
        <v>23.792</v>
      </c>
      <c r="P13" s="67">
        <v>15.175</v>
      </c>
      <c r="Q13" s="68"/>
      <c r="R13" s="68"/>
      <c r="S13" s="69">
        <f aca="true" t="shared" si="2" ref="S13:S76">T13+U13+V13</f>
        <v>0</v>
      </c>
      <c r="T13" s="70"/>
      <c r="U13" s="70"/>
      <c r="V13" s="70"/>
      <c r="W13" s="16"/>
    </row>
    <row r="14" spans="1:23" s="15" customFormat="1" ht="18.75" hidden="1">
      <c r="A14" s="14" t="s">
        <v>41</v>
      </c>
      <c r="B14" s="64" t="s">
        <v>2</v>
      </c>
      <c r="C14" s="65"/>
      <c r="D14" s="66">
        <v>35017.8</v>
      </c>
      <c r="E14" s="66">
        <v>588.4</v>
      </c>
      <c r="F14" s="66">
        <v>68516.5</v>
      </c>
      <c r="G14" s="66">
        <v>374.6</v>
      </c>
      <c r="H14" s="72">
        <f t="shared" si="0"/>
        <v>0</v>
      </c>
      <c r="I14" s="67"/>
      <c r="J14" s="67"/>
      <c r="K14" s="66"/>
      <c r="L14" s="66"/>
      <c r="M14" s="66">
        <f t="shared" si="1"/>
        <v>55.098</v>
      </c>
      <c r="N14" s="67">
        <v>13.449</v>
      </c>
      <c r="O14" s="67">
        <v>12.93</v>
      </c>
      <c r="P14" s="67">
        <v>28.719</v>
      </c>
      <c r="Q14" s="68"/>
      <c r="R14" s="68"/>
      <c r="S14" s="69">
        <f t="shared" si="2"/>
        <v>0</v>
      </c>
      <c r="T14" s="70"/>
      <c r="U14" s="70"/>
      <c r="V14" s="70"/>
      <c r="W14" s="16"/>
    </row>
    <row r="15" spans="1:23" s="15" customFormat="1" ht="18.75" hidden="1">
      <c r="A15" s="14" t="s">
        <v>42</v>
      </c>
      <c r="B15" s="64" t="s">
        <v>3</v>
      </c>
      <c r="C15" s="65"/>
      <c r="D15" s="66">
        <v>27948.1</v>
      </c>
      <c r="E15" s="66">
        <v>941</v>
      </c>
      <c r="F15" s="66">
        <v>22705.3</v>
      </c>
      <c r="G15" s="66">
        <v>220.6</v>
      </c>
      <c r="H15" s="66">
        <f t="shared" si="0"/>
        <v>275.481</v>
      </c>
      <c r="I15" s="67">
        <v>275.481</v>
      </c>
      <c r="J15" s="67"/>
      <c r="K15" s="66">
        <v>436.469</v>
      </c>
      <c r="L15" s="66"/>
      <c r="M15" s="66">
        <f t="shared" si="1"/>
        <v>82.82100000000001</v>
      </c>
      <c r="N15" s="67">
        <v>58.323</v>
      </c>
      <c r="O15" s="67">
        <v>10.744</v>
      </c>
      <c r="P15" s="67">
        <v>13.754</v>
      </c>
      <c r="Q15" s="68"/>
      <c r="R15" s="68"/>
      <c r="S15" s="69">
        <f t="shared" si="2"/>
        <v>0</v>
      </c>
      <c r="T15" s="70"/>
      <c r="U15" s="70"/>
      <c r="V15" s="70"/>
      <c r="W15" s="16"/>
    </row>
    <row r="16" spans="1:23" s="15" customFormat="1" ht="18.75" hidden="1">
      <c r="A16" s="14" t="s">
        <v>43</v>
      </c>
      <c r="B16" s="64" t="s">
        <v>4</v>
      </c>
      <c r="C16" s="65"/>
      <c r="D16" s="66">
        <v>45224.2</v>
      </c>
      <c r="E16" s="66">
        <v>1231.6</v>
      </c>
      <c r="F16" s="66">
        <v>78858.9</v>
      </c>
      <c r="G16" s="66">
        <v>1204</v>
      </c>
      <c r="H16" s="66">
        <f t="shared" si="0"/>
        <v>1078.799</v>
      </c>
      <c r="I16" s="67">
        <v>1078.799</v>
      </c>
      <c r="J16" s="67"/>
      <c r="K16" s="66">
        <v>907.376</v>
      </c>
      <c r="L16" s="66"/>
      <c r="M16" s="66">
        <f t="shared" si="1"/>
        <v>43.456</v>
      </c>
      <c r="N16" s="67">
        <v>6.291</v>
      </c>
      <c r="O16" s="67">
        <v>11.307</v>
      </c>
      <c r="P16" s="67">
        <v>25.858</v>
      </c>
      <c r="Q16" s="68"/>
      <c r="R16" s="68"/>
      <c r="S16" s="69">
        <f t="shared" si="2"/>
        <v>0</v>
      </c>
      <c r="T16" s="70"/>
      <c r="U16" s="70"/>
      <c r="V16" s="70"/>
      <c r="W16" s="16"/>
    </row>
    <row r="17" spans="1:23" s="15" customFormat="1" ht="18.75" hidden="1">
      <c r="A17" s="14" t="s">
        <v>44</v>
      </c>
      <c r="B17" s="64" t="s">
        <v>5</v>
      </c>
      <c r="C17" s="65"/>
      <c r="D17" s="66">
        <v>33433.6</v>
      </c>
      <c r="E17" s="66">
        <v>1101.6</v>
      </c>
      <c r="F17" s="66">
        <v>76896.8</v>
      </c>
      <c r="G17" s="66">
        <v>188.3</v>
      </c>
      <c r="H17" s="72">
        <f t="shared" si="0"/>
        <v>0</v>
      </c>
      <c r="I17" s="67"/>
      <c r="J17" s="67"/>
      <c r="K17" s="66"/>
      <c r="L17" s="66"/>
      <c r="M17" s="66">
        <f t="shared" si="1"/>
        <v>53.413</v>
      </c>
      <c r="N17" s="67">
        <v>24.601</v>
      </c>
      <c r="O17" s="67">
        <v>17.808</v>
      </c>
      <c r="P17" s="67">
        <v>11.004</v>
      </c>
      <c r="Q17" s="68"/>
      <c r="R17" s="68"/>
      <c r="S17" s="69">
        <f t="shared" si="2"/>
        <v>0</v>
      </c>
      <c r="T17" s="70"/>
      <c r="U17" s="70"/>
      <c r="V17" s="70"/>
      <c r="W17" s="16"/>
    </row>
    <row r="18" spans="1:23" s="15" customFormat="1" ht="18.75" hidden="1">
      <c r="A18" s="14" t="s">
        <v>45</v>
      </c>
      <c r="B18" s="64" t="s">
        <v>11</v>
      </c>
      <c r="C18" s="73">
        <v>13326.932</v>
      </c>
      <c r="D18" s="66">
        <v>104442.5</v>
      </c>
      <c r="E18" s="66">
        <v>2907.9</v>
      </c>
      <c r="F18" s="66">
        <v>119588.7</v>
      </c>
      <c r="G18" s="66">
        <v>9682.7</v>
      </c>
      <c r="H18" s="66">
        <f t="shared" si="0"/>
        <v>873.762</v>
      </c>
      <c r="I18" s="67">
        <v>873.762</v>
      </c>
      <c r="J18" s="67"/>
      <c r="K18" s="66">
        <v>1461.402</v>
      </c>
      <c r="L18" s="66"/>
      <c r="M18" s="66">
        <f t="shared" si="1"/>
        <v>63.483</v>
      </c>
      <c r="N18" s="67">
        <v>23.025</v>
      </c>
      <c r="O18" s="67">
        <v>31.802</v>
      </c>
      <c r="P18" s="67">
        <v>8.656</v>
      </c>
      <c r="Q18" s="68"/>
      <c r="R18" s="68"/>
      <c r="S18" s="69">
        <f t="shared" si="2"/>
        <v>0</v>
      </c>
      <c r="T18" s="70"/>
      <c r="U18" s="70"/>
      <c r="V18" s="70"/>
      <c r="W18" s="16"/>
    </row>
    <row r="19" spans="1:23" s="15" customFormat="1" ht="18.75">
      <c r="A19" s="14" t="s">
        <v>46</v>
      </c>
      <c r="B19" s="64" t="s">
        <v>12</v>
      </c>
      <c r="C19" s="73">
        <v>20189.549</v>
      </c>
      <c r="D19" s="66">
        <v>90131.1</v>
      </c>
      <c r="E19" s="66">
        <v>1737.9</v>
      </c>
      <c r="F19" s="66">
        <v>51423.9</v>
      </c>
      <c r="G19" s="66">
        <v>18864.4</v>
      </c>
      <c r="H19" s="66">
        <f t="shared" si="0"/>
        <v>805.939</v>
      </c>
      <c r="I19" s="67">
        <v>805.939</v>
      </c>
      <c r="J19" s="67"/>
      <c r="K19" s="66">
        <v>1634.85</v>
      </c>
      <c r="L19" s="66"/>
      <c r="M19" s="66">
        <f t="shared" si="1"/>
        <v>81.363</v>
      </c>
      <c r="N19" s="67">
        <v>16.777</v>
      </c>
      <c r="O19" s="67">
        <v>33.447</v>
      </c>
      <c r="P19" s="67">
        <v>31.139</v>
      </c>
      <c r="Q19" s="68"/>
      <c r="R19" s="68"/>
      <c r="S19" s="69">
        <f t="shared" si="2"/>
        <v>40</v>
      </c>
      <c r="T19" s="74">
        <f>40</f>
        <v>40</v>
      </c>
      <c r="U19" s="70"/>
      <c r="V19" s="70"/>
      <c r="W19" s="16"/>
    </row>
    <row r="20" spans="1:23" s="15" customFormat="1" ht="18.75" hidden="1">
      <c r="A20" s="14" t="s">
        <v>47</v>
      </c>
      <c r="B20" s="64" t="s">
        <v>13</v>
      </c>
      <c r="C20" s="73">
        <v>19613.156</v>
      </c>
      <c r="D20" s="66">
        <v>117952.7</v>
      </c>
      <c r="E20" s="66">
        <v>1020.9</v>
      </c>
      <c r="F20" s="66">
        <v>148768.7</v>
      </c>
      <c r="G20" s="66">
        <v>3794.7</v>
      </c>
      <c r="H20" s="66">
        <f t="shared" si="0"/>
        <v>1028.135</v>
      </c>
      <c r="I20" s="67">
        <v>1028.135</v>
      </c>
      <c r="J20" s="67"/>
      <c r="K20" s="66">
        <v>1761.169</v>
      </c>
      <c r="L20" s="66"/>
      <c r="M20" s="66">
        <f t="shared" si="1"/>
        <v>176.324</v>
      </c>
      <c r="N20" s="67">
        <v>69.11</v>
      </c>
      <c r="O20" s="67">
        <v>27.941</v>
      </c>
      <c r="P20" s="67">
        <v>79.273</v>
      </c>
      <c r="Q20" s="68"/>
      <c r="R20" s="68"/>
      <c r="S20" s="69">
        <f t="shared" si="2"/>
        <v>0</v>
      </c>
      <c r="T20" s="70"/>
      <c r="U20" s="70"/>
      <c r="V20" s="70"/>
      <c r="W20" s="16"/>
    </row>
    <row r="21" spans="1:23" s="15" customFormat="1" ht="18.75" hidden="1">
      <c r="A21" s="14" t="s">
        <v>48</v>
      </c>
      <c r="B21" s="64" t="s">
        <v>14</v>
      </c>
      <c r="C21" s="73">
        <v>14394.236</v>
      </c>
      <c r="D21" s="66">
        <v>70987.6</v>
      </c>
      <c r="E21" s="66">
        <v>936</v>
      </c>
      <c r="F21" s="66">
        <v>148905.7</v>
      </c>
      <c r="G21" s="66">
        <v>5728.9</v>
      </c>
      <c r="H21" s="66">
        <f t="shared" si="0"/>
        <v>795.621</v>
      </c>
      <c r="I21" s="67">
        <v>795.621</v>
      </c>
      <c r="J21" s="67"/>
      <c r="K21" s="66">
        <v>1638.709</v>
      </c>
      <c r="L21" s="66"/>
      <c r="M21" s="66">
        <f t="shared" si="1"/>
        <v>100.12</v>
      </c>
      <c r="N21" s="67">
        <v>72.481</v>
      </c>
      <c r="O21" s="67">
        <v>11.153</v>
      </c>
      <c r="P21" s="67">
        <v>16.486</v>
      </c>
      <c r="Q21" s="68"/>
      <c r="R21" s="68"/>
      <c r="S21" s="69">
        <f t="shared" si="2"/>
        <v>0</v>
      </c>
      <c r="T21" s="70"/>
      <c r="U21" s="70"/>
      <c r="V21" s="70"/>
      <c r="W21" s="16"/>
    </row>
    <row r="22" spans="1:23" s="15" customFormat="1" ht="18.75">
      <c r="A22" s="14" t="s">
        <v>49</v>
      </c>
      <c r="B22" s="64" t="s">
        <v>15</v>
      </c>
      <c r="C22" s="73">
        <v>11046.897</v>
      </c>
      <c r="D22" s="66">
        <v>60388.5</v>
      </c>
      <c r="E22" s="66">
        <v>1094.7</v>
      </c>
      <c r="F22" s="66">
        <v>61629</v>
      </c>
      <c r="G22" s="66">
        <v>8507.8</v>
      </c>
      <c r="H22" s="66">
        <f t="shared" si="0"/>
        <v>1017.82</v>
      </c>
      <c r="I22" s="67">
        <v>1017.82</v>
      </c>
      <c r="J22" s="67"/>
      <c r="K22" s="66">
        <v>1907.717</v>
      </c>
      <c r="L22" s="66"/>
      <c r="M22" s="66">
        <f t="shared" si="1"/>
        <v>43.149</v>
      </c>
      <c r="N22" s="67">
        <v>6.096</v>
      </c>
      <c r="O22" s="67">
        <v>12.937</v>
      </c>
      <c r="P22" s="67">
        <v>24.116</v>
      </c>
      <c r="Q22" s="68"/>
      <c r="R22" s="68"/>
      <c r="S22" s="69">
        <f t="shared" si="2"/>
        <v>200</v>
      </c>
      <c r="T22" s="74">
        <v>200</v>
      </c>
      <c r="U22" s="71"/>
      <c r="V22" s="71"/>
      <c r="W22" s="16"/>
    </row>
    <row r="23" spans="1:23" s="15" customFormat="1" ht="18.75" hidden="1">
      <c r="A23" s="14" t="s">
        <v>50</v>
      </c>
      <c r="B23" s="64" t="s">
        <v>16</v>
      </c>
      <c r="C23" s="73">
        <v>4285.853</v>
      </c>
      <c r="D23" s="66">
        <v>62454.4</v>
      </c>
      <c r="E23" s="66">
        <v>2334</v>
      </c>
      <c r="F23" s="66">
        <v>47636.7</v>
      </c>
      <c r="G23" s="66">
        <v>10307</v>
      </c>
      <c r="H23" s="66">
        <f t="shared" si="0"/>
        <v>606.419</v>
      </c>
      <c r="I23" s="67">
        <v>606.419</v>
      </c>
      <c r="J23" s="67"/>
      <c r="K23" s="66">
        <v>620.627</v>
      </c>
      <c r="L23" s="66"/>
      <c r="M23" s="66">
        <f t="shared" si="1"/>
        <v>62.778999999999996</v>
      </c>
      <c r="N23" s="67">
        <v>28.589</v>
      </c>
      <c r="O23" s="67">
        <v>13.879</v>
      </c>
      <c r="P23" s="67">
        <v>20.311</v>
      </c>
      <c r="Q23" s="68"/>
      <c r="R23" s="68"/>
      <c r="S23" s="69">
        <f t="shared" si="2"/>
        <v>0</v>
      </c>
      <c r="T23" s="75"/>
      <c r="U23" s="70"/>
      <c r="V23" s="70"/>
      <c r="W23" s="16"/>
    </row>
    <row r="24" spans="1:23" s="15" customFormat="1" ht="18.75">
      <c r="A24" s="14" t="s">
        <v>51</v>
      </c>
      <c r="B24" s="64" t="s">
        <v>17</v>
      </c>
      <c r="C24" s="73">
        <v>10987.557</v>
      </c>
      <c r="D24" s="66">
        <v>96046.8</v>
      </c>
      <c r="E24" s="66">
        <v>532.3</v>
      </c>
      <c r="F24" s="66">
        <v>147589.5</v>
      </c>
      <c r="G24" s="66">
        <v>2175.5</v>
      </c>
      <c r="H24" s="66">
        <f t="shared" si="0"/>
        <v>769.368</v>
      </c>
      <c r="I24" s="67">
        <v>769.368</v>
      </c>
      <c r="J24" s="67"/>
      <c r="K24" s="66">
        <v>1215.797</v>
      </c>
      <c r="L24" s="66"/>
      <c r="M24" s="66">
        <f>N24+O24+P24+Q24+R24</f>
        <v>1111.009</v>
      </c>
      <c r="N24" s="67">
        <v>68.158</v>
      </c>
      <c r="O24" s="67">
        <v>13.508</v>
      </c>
      <c r="P24" s="67">
        <v>29.343</v>
      </c>
      <c r="Q24" s="68"/>
      <c r="R24" s="67">
        <f>1454-454</f>
        <v>1000</v>
      </c>
      <c r="S24" s="69">
        <f t="shared" si="2"/>
        <v>0</v>
      </c>
      <c r="T24" s="75"/>
      <c r="U24" s="70"/>
      <c r="V24" s="70"/>
      <c r="W24" s="16"/>
    </row>
    <row r="25" spans="1:23" s="15" customFormat="1" ht="18.75" hidden="1">
      <c r="A25" s="14" t="s">
        <v>52</v>
      </c>
      <c r="B25" s="64" t="s">
        <v>18</v>
      </c>
      <c r="C25" s="73">
        <v>13562.201</v>
      </c>
      <c r="D25" s="66">
        <v>67622.4</v>
      </c>
      <c r="E25" s="66">
        <v>1560</v>
      </c>
      <c r="F25" s="66">
        <v>120320.5</v>
      </c>
      <c r="G25" s="66">
        <v>3089.8</v>
      </c>
      <c r="H25" s="66">
        <f t="shared" si="0"/>
        <v>955.761</v>
      </c>
      <c r="I25" s="67">
        <v>955.761</v>
      </c>
      <c r="J25" s="67"/>
      <c r="K25" s="66">
        <v>1784.103</v>
      </c>
      <c r="L25" s="66"/>
      <c r="M25" s="66">
        <f t="shared" si="1"/>
        <v>63.601</v>
      </c>
      <c r="N25" s="67">
        <v>21.15</v>
      </c>
      <c r="O25" s="67">
        <v>9.44</v>
      </c>
      <c r="P25" s="67">
        <v>33.011</v>
      </c>
      <c r="Q25" s="68"/>
      <c r="R25" s="68"/>
      <c r="S25" s="69">
        <f t="shared" si="2"/>
        <v>0</v>
      </c>
      <c r="T25" s="75"/>
      <c r="U25" s="70"/>
      <c r="V25" s="70"/>
      <c r="W25" s="16"/>
    </row>
    <row r="26" spans="1:23" s="15" customFormat="1" ht="18.75">
      <c r="A26" s="14" t="s">
        <v>53</v>
      </c>
      <c r="B26" s="64" t="s">
        <v>19</v>
      </c>
      <c r="C26" s="73">
        <v>10759.236</v>
      </c>
      <c r="D26" s="66">
        <v>41377.1</v>
      </c>
      <c r="E26" s="66">
        <v>680.1</v>
      </c>
      <c r="F26" s="66">
        <v>15853.2</v>
      </c>
      <c r="G26" s="66">
        <v>14163.9</v>
      </c>
      <c r="H26" s="66">
        <f t="shared" si="0"/>
        <v>622.908</v>
      </c>
      <c r="I26" s="67">
        <v>622.908</v>
      </c>
      <c r="J26" s="67"/>
      <c r="K26" s="66">
        <v>1144.182</v>
      </c>
      <c r="L26" s="66"/>
      <c r="M26" s="66">
        <f t="shared" si="1"/>
        <v>32.87</v>
      </c>
      <c r="N26" s="67">
        <v>9.165</v>
      </c>
      <c r="O26" s="67">
        <v>9.951</v>
      </c>
      <c r="P26" s="67">
        <v>13.754</v>
      </c>
      <c r="Q26" s="68"/>
      <c r="R26" s="68"/>
      <c r="S26" s="69">
        <f t="shared" si="2"/>
        <v>60</v>
      </c>
      <c r="T26" s="74">
        <v>60</v>
      </c>
      <c r="U26" s="71"/>
      <c r="V26" s="71"/>
      <c r="W26" s="16"/>
    </row>
    <row r="27" spans="1:23" s="15" customFormat="1" ht="18.75" hidden="1">
      <c r="A27" s="14" t="s">
        <v>54</v>
      </c>
      <c r="B27" s="64" t="s">
        <v>20</v>
      </c>
      <c r="C27" s="73">
        <v>12485.373</v>
      </c>
      <c r="D27" s="66">
        <v>56828.8</v>
      </c>
      <c r="E27" s="66">
        <v>485.8</v>
      </c>
      <c r="F27" s="66">
        <v>95036.2</v>
      </c>
      <c r="G27" s="66">
        <v>5611.9</v>
      </c>
      <c r="H27" s="66">
        <f t="shared" si="0"/>
        <v>440.401</v>
      </c>
      <c r="I27" s="67">
        <v>440.401</v>
      </c>
      <c r="J27" s="67"/>
      <c r="K27" s="66">
        <v>972.609</v>
      </c>
      <c r="L27" s="66"/>
      <c r="M27" s="66">
        <f t="shared" si="1"/>
        <v>50.919</v>
      </c>
      <c r="N27" s="67">
        <v>12.041</v>
      </c>
      <c r="O27" s="67">
        <v>16.871</v>
      </c>
      <c r="P27" s="67">
        <v>22.007</v>
      </c>
      <c r="Q27" s="68"/>
      <c r="R27" s="68"/>
      <c r="S27" s="69">
        <f t="shared" si="2"/>
        <v>0</v>
      </c>
      <c r="T27" s="70"/>
      <c r="U27" s="70"/>
      <c r="V27" s="70"/>
      <c r="W27" s="16"/>
    </row>
    <row r="28" spans="1:23" s="15" customFormat="1" ht="18.75" hidden="1">
      <c r="A28" s="14" t="s">
        <v>55</v>
      </c>
      <c r="B28" s="64" t="s">
        <v>21</v>
      </c>
      <c r="C28" s="73">
        <v>14585.679</v>
      </c>
      <c r="D28" s="66">
        <v>54298.4</v>
      </c>
      <c r="E28" s="66">
        <v>1395.8</v>
      </c>
      <c r="F28" s="66">
        <v>81303.9</v>
      </c>
      <c r="G28" s="66">
        <v>4560.2</v>
      </c>
      <c r="H28" s="66">
        <f t="shared" si="0"/>
        <v>454.732</v>
      </c>
      <c r="I28" s="67">
        <v>454.732</v>
      </c>
      <c r="J28" s="67"/>
      <c r="K28" s="66">
        <v>951.443</v>
      </c>
      <c r="L28" s="66"/>
      <c r="M28" s="66">
        <f t="shared" si="1"/>
        <v>62.746</v>
      </c>
      <c r="N28" s="67">
        <v>20.531</v>
      </c>
      <c r="O28" s="67">
        <v>19.291</v>
      </c>
      <c r="P28" s="67">
        <v>22.924</v>
      </c>
      <c r="Q28" s="68"/>
      <c r="R28" s="68"/>
      <c r="S28" s="69">
        <f t="shared" si="2"/>
        <v>0</v>
      </c>
      <c r="T28" s="70"/>
      <c r="U28" s="70"/>
      <c r="V28" s="70"/>
      <c r="W28" s="16"/>
    </row>
    <row r="29" spans="1:23" s="15" customFormat="1" ht="36.75" customHeight="1" hidden="1">
      <c r="A29" s="14" t="s">
        <v>56</v>
      </c>
      <c r="B29" s="76" t="s">
        <v>22</v>
      </c>
      <c r="C29" s="77">
        <v>11585.109</v>
      </c>
      <c r="D29" s="66">
        <v>42921.4</v>
      </c>
      <c r="E29" s="66">
        <v>1779</v>
      </c>
      <c r="F29" s="66">
        <v>11647.9</v>
      </c>
      <c r="G29" s="66">
        <v>13493.6</v>
      </c>
      <c r="H29" s="66"/>
      <c r="I29" s="67"/>
      <c r="J29" s="67"/>
      <c r="K29" s="66">
        <v>1236.461</v>
      </c>
      <c r="L29" s="66"/>
      <c r="M29" s="66">
        <f t="shared" si="1"/>
        <v>28.471</v>
      </c>
      <c r="N29" s="67">
        <v>4.363</v>
      </c>
      <c r="O29" s="67">
        <v>8.428</v>
      </c>
      <c r="P29" s="67">
        <v>15.68</v>
      </c>
      <c r="Q29" s="68"/>
      <c r="R29" s="68"/>
      <c r="S29" s="69">
        <f t="shared" si="2"/>
        <v>0</v>
      </c>
      <c r="T29" s="70"/>
      <c r="U29" s="70"/>
      <c r="V29" s="70"/>
      <c r="W29" s="16"/>
    </row>
    <row r="30" spans="1:23" s="15" customFormat="1" ht="37.5" hidden="1">
      <c r="A30" s="14" t="s">
        <v>57</v>
      </c>
      <c r="B30" s="76" t="s">
        <v>23</v>
      </c>
      <c r="C30" s="77">
        <v>9099.076</v>
      </c>
      <c r="D30" s="66">
        <v>43619.9</v>
      </c>
      <c r="E30" s="66">
        <v>830.1</v>
      </c>
      <c r="F30" s="66">
        <v>8837.5</v>
      </c>
      <c r="G30" s="66">
        <v>14734.3</v>
      </c>
      <c r="H30" s="66">
        <f t="shared" si="0"/>
        <v>300.163</v>
      </c>
      <c r="I30" s="67">
        <v>300.163</v>
      </c>
      <c r="J30" s="67"/>
      <c r="K30" s="66">
        <v>596.612</v>
      </c>
      <c r="L30" s="66"/>
      <c r="M30" s="66">
        <f t="shared" si="1"/>
        <v>31.192999999999998</v>
      </c>
      <c r="N30" s="67">
        <v>7.747</v>
      </c>
      <c r="O30" s="67">
        <v>11.186</v>
      </c>
      <c r="P30" s="67">
        <v>12.26</v>
      </c>
      <c r="Q30" s="68"/>
      <c r="R30" s="68"/>
      <c r="S30" s="69">
        <f t="shared" si="2"/>
        <v>0</v>
      </c>
      <c r="T30" s="70"/>
      <c r="U30" s="70"/>
      <c r="V30" s="70"/>
      <c r="W30" s="16"/>
    </row>
    <row r="31" spans="1:23" s="15" customFormat="1" ht="18.75" hidden="1">
      <c r="A31" s="14" t="s">
        <v>58</v>
      </c>
      <c r="B31" s="64" t="s">
        <v>24</v>
      </c>
      <c r="C31" s="73">
        <v>5077.533</v>
      </c>
      <c r="D31" s="66">
        <v>75983.7</v>
      </c>
      <c r="E31" s="66">
        <v>1243.3</v>
      </c>
      <c r="F31" s="66">
        <v>128700.3</v>
      </c>
      <c r="G31" s="66">
        <v>7772.3</v>
      </c>
      <c r="H31" s="66">
        <f t="shared" si="0"/>
        <v>491.293</v>
      </c>
      <c r="I31" s="67">
        <v>491.293</v>
      </c>
      <c r="J31" s="67"/>
      <c r="K31" s="66">
        <v>1216.085</v>
      </c>
      <c r="L31" s="66"/>
      <c r="M31" s="66">
        <f t="shared" si="1"/>
        <v>179.19600000000003</v>
      </c>
      <c r="N31" s="67">
        <v>90.36</v>
      </c>
      <c r="O31" s="67">
        <v>23.731</v>
      </c>
      <c r="P31" s="67">
        <v>65.105</v>
      </c>
      <c r="Q31" s="68"/>
      <c r="R31" s="68"/>
      <c r="S31" s="69">
        <f t="shared" si="2"/>
        <v>0</v>
      </c>
      <c r="T31" s="70"/>
      <c r="U31" s="70"/>
      <c r="V31" s="70"/>
      <c r="W31" s="16"/>
    </row>
    <row r="32" spans="1:23" s="15" customFormat="1" ht="18.75" hidden="1">
      <c r="A32" s="14" t="s">
        <v>59</v>
      </c>
      <c r="B32" s="64" t="s">
        <v>25</v>
      </c>
      <c r="C32" s="73">
        <v>5505.841</v>
      </c>
      <c r="D32" s="66">
        <v>33851.5</v>
      </c>
      <c r="E32" s="66">
        <v>1984.2</v>
      </c>
      <c r="F32" s="66">
        <v>38963.2</v>
      </c>
      <c r="G32" s="66">
        <v>6436.5</v>
      </c>
      <c r="H32" s="66">
        <f t="shared" si="0"/>
        <v>273.309</v>
      </c>
      <c r="I32" s="67">
        <v>273.309</v>
      </c>
      <c r="J32" s="67"/>
      <c r="K32" s="66">
        <v>697.939</v>
      </c>
      <c r="L32" s="66"/>
      <c r="M32" s="66">
        <f t="shared" si="1"/>
        <v>19.317999999999998</v>
      </c>
      <c r="N32" s="67">
        <v>7.673</v>
      </c>
      <c r="O32" s="67">
        <v>7.794</v>
      </c>
      <c r="P32" s="67">
        <v>3.851</v>
      </c>
      <c r="Q32" s="68"/>
      <c r="R32" s="68"/>
      <c r="S32" s="69">
        <f t="shared" si="2"/>
        <v>0</v>
      </c>
      <c r="T32" s="70"/>
      <c r="U32" s="70"/>
      <c r="V32" s="70"/>
      <c r="W32" s="16"/>
    </row>
    <row r="33" spans="1:23" s="15" customFormat="1" ht="18.75" hidden="1">
      <c r="A33" s="14" t="s">
        <v>60</v>
      </c>
      <c r="B33" s="64" t="s">
        <v>26</v>
      </c>
      <c r="C33" s="73">
        <v>6543.751</v>
      </c>
      <c r="D33" s="66">
        <v>30541.7</v>
      </c>
      <c r="E33" s="66">
        <v>35.6</v>
      </c>
      <c r="F33" s="66">
        <v>4845</v>
      </c>
      <c r="G33" s="66">
        <v>13184.5</v>
      </c>
      <c r="H33" s="66">
        <f t="shared" si="0"/>
        <v>363.9</v>
      </c>
      <c r="I33" s="67">
        <v>363.9</v>
      </c>
      <c r="J33" s="67"/>
      <c r="K33" s="66">
        <v>386.454</v>
      </c>
      <c r="L33" s="66"/>
      <c r="M33" s="66">
        <f t="shared" si="1"/>
        <v>36.217</v>
      </c>
      <c r="N33" s="67">
        <v>9.18</v>
      </c>
      <c r="O33" s="67">
        <v>3.929</v>
      </c>
      <c r="P33" s="67">
        <v>23.108</v>
      </c>
      <c r="Q33" s="68"/>
      <c r="R33" s="68"/>
      <c r="S33" s="69">
        <f t="shared" si="2"/>
        <v>0</v>
      </c>
      <c r="T33" s="70"/>
      <c r="U33" s="70"/>
      <c r="V33" s="70"/>
      <c r="W33" s="16"/>
    </row>
    <row r="34" spans="1:23" s="15" customFormat="1" ht="18.75" hidden="1">
      <c r="A34" s="14" t="s">
        <v>61</v>
      </c>
      <c r="B34" s="64" t="s">
        <v>27</v>
      </c>
      <c r="C34" s="73">
        <v>10298.046</v>
      </c>
      <c r="D34" s="66">
        <v>56396.6</v>
      </c>
      <c r="E34" s="66">
        <v>1765.3</v>
      </c>
      <c r="F34" s="66">
        <v>72620.3</v>
      </c>
      <c r="G34" s="66">
        <v>9412.1</v>
      </c>
      <c r="H34" s="66">
        <f t="shared" si="0"/>
        <v>383.258</v>
      </c>
      <c r="I34" s="67">
        <v>383.258</v>
      </c>
      <c r="J34" s="67"/>
      <c r="K34" s="66">
        <v>1187.96</v>
      </c>
      <c r="L34" s="66"/>
      <c r="M34" s="66">
        <f t="shared" si="1"/>
        <v>56.322</v>
      </c>
      <c r="N34" s="67">
        <v>16.778</v>
      </c>
      <c r="O34" s="67">
        <v>12.035</v>
      </c>
      <c r="P34" s="67">
        <v>27.509</v>
      </c>
      <c r="Q34" s="68"/>
      <c r="R34" s="68"/>
      <c r="S34" s="69">
        <f t="shared" si="2"/>
        <v>0</v>
      </c>
      <c r="T34" s="70"/>
      <c r="U34" s="70"/>
      <c r="V34" s="70"/>
      <c r="W34" s="16"/>
    </row>
    <row r="35" spans="1:23" s="15" customFormat="1" ht="18.75" hidden="1">
      <c r="A35" s="14" t="s">
        <v>62</v>
      </c>
      <c r="B35" s="64" t="s">
        <v>28</v>
      </c>
      <c r="C35" s="73">
        <v>9430.727</v>
      </c>
      <c r="D35" s="66">
        <v>46196</v>
      </c>
      <c r="E35" s="66">
        <v>955.2</v>
      </c>
      <c r="F35" s="66">
        <v>63045.7</v>
      </c>
      <c r="G35" s="66">
        <v>6195.3</v>
      </c>
      <c r="H35" s="66">
        <f t="shared" si="0"/>
        <v>360.464</v>
      </c>
      <c r="I35" s="67">
        <v>360.464</v>
      </c>
      <c r="J35" s="67"/>
      <c r="K35" s="66">
        <v>921.296</v>
      </c>
      <c r="L35" s="66"/>
      <c r="M35" s="66">
        <f t="shared" si="1"/>
        <v>44.528999999999996</v>
      </c>
      <c r="N35" s="67">
        <v>15.87</v>
      </c>
      <c r="O35" s="67">
        <v>8.119</v>
      </c>
      <c r="P35" s="67">
        <v>20.54</v>
      </c>
      <c r="Q35" s="68"/>
      <c r="R35" s="68"/>
      <c r="S35" s="69">
        <f t="shared" si="2"/>
        <v>0</v>
      </c>
      <c r="T35" s="70"/>
      <c r="U35" s="70"/>
      <c r="V35" s="70"/>
      <c r="W35" s="16"/>
    </row>
    <row r="36" spans="1:23" s="15" customFormat="1" ht="18.75" hidden="1">
      <c r="A36" s="14" t="s">
        <v>63</v>
      </c>
      <c r="B36" s="64" t="s">
        <v>29</v>
      </c>
      <c r="C36" s="73">
        <v>10121.681</v>
      </c>
      <c r="D36" s="66">
        <v>63799.2</v>
      </c>
      <c r="E36" s="66">
        <v>2305</v>
      </c>
      <c r="F36" s="66">
        <v>67619.8</v>
      </c>
      <c r="G36" s="66">
        <v>4617.7</v>
      </c>
      <c r="H36" s="66">
        <f t="shared" si="0"/>
        <v>675.489</v>
      </c>
      <c r="I36" s="67">
        <v>675.489</v>
      </c>
      <c r="J36" s="67"/>
      <c r="K36" s="66">
        <v>1379.799</v>
      </c>
      <c r="L36" s="66"/>
      <c r="M36" s="66">
        <f t="shared" si="1"/>
        <v>77.508</v>
      </c>
      <c r="N36" s="67">
        <v>16.769</v>
      </c>
      <c r="O36" s="67">
        <v>5.721</v>
      </c>
      <c r="P36" s="67">
        <v>55.018</v>
      </c>
      <c r="Q36" s="68"/>
      <c r="R36" s="68"/>
      <c r="S36" s="69">
        <f t="shared" si="2"/>
        <v>0</v>
      </c>
      <c r="T36" s="70"/>
      <c r="U36" s="70"/>
      <c r="V36" s="70"/>
      <c r="W36" s="16"/>
    </row>
    <row r="37" spans="1:23" s="15" customFormat="1" ht="18.75">
      <c r="A37" s="14" t="s">
        <v>64</v>
      </c>
      <c r="B37" s="64" t="s">
        <v>30</v>
      </c>
      <c r="C37" s="73">
        <v>6424.981</v>
      </c>
      <c r="D37" s="66">
        <v>51658.1</v>
      </c>
      <c r="E37" s="66">
        <v>1764.4</v>
      </c>
      <c r="F37" s="66">
        <v>62559.9</v>
      </c>
      <c r="G37" s="66">
        <v>4579.8</v>
      </c>
      <c r="H37" s="66">
        <f t="shared" si="0"/>
        <v>510.53</v>
      </c>
      <c r="I37" s="67">
        <v>510.53</v>
      </c>
      <c r="J37" s="67"/>
      <c r="K37" s="66">
        <f>908.278-208.859</f>
        <v>699.419</v>
      </c>
      <c r="L37" s="66"/>
      <c r="M37" s="66">
        <f t="shared" si="1"/>
        <v>95.666</v>
      </c>
      <c r="N37" s="67">
        <v>65.797</v>
      </c>
      <c r="O37" s="67">
        <v>12.41</v>
      </c>
      <c r="P37" s="67">
        <v>17.459</v>
      </c>
      <c r="Q37" s="68"/>
      <c r="R37" s="68"/>
      <c r="S37" s="69">
        <f t="shared" si="2"/>
        <v>0</v>
      </c>
      <c r="T37" s="70"/>
      <c r="U37" s="70"/>
      <c r="V37" s="70"/>
      <c r="W37" s="16"/>
    </row>
    <row r="38" spans="1:23" s="15" customFormat="1" ht="18.75" hidden="1">
      <c r="A38" s="14" t="s">
        <v>65</v>
      </c>
      <c r="B38" s="64" t="s">
        <v>31</v>
      </c>
      <c r="C38" s="73">
        <v>11853.736</v>
      </c>
      <c r="D38" s="66">
        <v>41894</v>
      </c>
      <c r="E38" s="66">
        <v>329.8</v>
      </c>
      <c r="F38" s="66">
        <v>74019.9</v>
      </c>
      <c r="G38" s="66">
        <v>3295.8</v>
      </c>
      <c r="H38" s="66">
        <f t="shared" si="0"/>
        <v>613.019</v>
      </c>
      <c r="I38" s="67">
        <v>613.019</v>
      </c>
      <c r="J38" s="67"/>
      <c r="K38" s="66">
        <v>941.381</v>
      </c>
      <c r="L38" s="66"/>
      <c r="M38" s="66">
        <f t="shared" si="1"/>
        <v>76.68700000000001</v>
      </c>
      <c r="N38" s="67">
        <v>23.707</v>
      </c>
      <c r="O38" s="67">
        <v>12.633</v>
      </c>
      <c r="P38" s="67">
        <v>40.347</v>
      </c>
      <c r="Q38" s="68"/>
      <c r="R38" s="68"/>
      <c r="S38" s="69">
        <f t="shared" si="2"/>
        <v>0</v>
      </c>
      <c r="T38" s="70"/>
      <c r="U38" s="70"/>
      <c r="V38" s="70"/>
      <c r="W38" s="16"/>
    </row>
    <row r="39" spans="1:23" s="15" customFormat="1" ht="18.75" hidden="1">
      <c r="A39" s="14" t="s">
        <v>66</v>
      </c>
      <c r="B39" s="64" t="s">
        <v>32</v>
      </c>
      <c r="C39" s="73">
        <v>10563.43</v>
      </c>
      <c r="D39" s="66">
        <v>88891.2</v>
      </c>
      <c r="E39" s="66">
        <v>339.5</v>
      </c>
      <c r="F39" s="66">
        <v>108525.6</v>
      </c>
      <c r="G39" s="66">
        <v>8042</v>
      </c>
      <c r="H39" s="66">
        <f t="shared" si="0"/>
        <v>817.061</v>
      </c>
      <c r="I39" s="67">
        <v>817.061</v>
      </c>
      <c r="J39" s="67"/>
      <c r="K39" s="66">
        <v>1457.327</v>
      </c>
      <c r="L39" s="66"/>
      <c r="M39" s="66">
        <f t="shared" si="1"/>
        <v>242.70999999999998</v>
      </c>
      <c r="N39" s="67">
        <v>171.78</v>
      </c>
      <c r="O39" s="67">
        <v>20.225</v>
      </c>
      <c r="P39" s="67">
        <v>50.705</v>
      </c>
      <c r="Q39" s="68"/>
      <c r="R39" s="68"/>
      <c r="S39" s="69">
        <f t="shared" si="2"/>
        <v>0</v>
      </c>
      <c r="T39" s="70"/>
      <c r="U39" s="70"/>
      <c r="V39" s="70"/>
      <c r="W39" s="16"/>
    </row>
    <row r="40" spans="1:23" s="15" customFormat="1" ht="18.75">
      <c r="A40" s="14" t="s">
        <v>67</v>
      </c>
      <c r="B40" s="64" t="s">
        <v>33</v>
      </c>
      <c r="C40" s="73">
        <v>11617.778</v>
      </c>
      <c r="D40" s="66">
        <v>59143.6</v>
      </c>
      <c r="E40" s="66">
        <v>1532.6</v>
      </c>
      <c r="F40" s="66">
        <v>82602.6</v>
      </c>
      <c r="G40" s="66">
        <v>3507.1</v>
      </c>
      <c r="H40" s="66">
        <f t="shared" si="0"/>
        <v>854.325</v>
      </c>
      <c r="I40" s="67">
        <v>854.325</v>
      </c>
      <c r="J40" s="67"/>
      <c r="K40" s="66">
        <v>1680.251</v>
      </c>
      <c r="L40" s="66"/>
      <c r="M40" s="66">
        <f t="shared" si="1"/>
        <v>40.982</v>
      </c>
      <c r="N40" s="67">
        <v>9.539</v>
      </c>
      <c r="O40" s="67">
        <v>13.104</v>
      </c>
      <c r="P40" s="67">
        <v>18.339</v>
      </c>
      <c r="Q40" s="68"/>
      <c r="R40" s="68"/>
      <c r="S40" s="69">
        <f t="shared" si="2"/>
        <v>125</v>
      </c>
      <c r="T40" s="74">
        <v>125</v>
      </c>
      <c r="U40" s="74"/>
      <c r="V40" s="74"/>
      <c r="W40" s="16"/>
    </row>
    <row r="41" spans="1:23" s="15" customFormat="1" ht="18.75" hidden="1">
      <c r="A41" s="14" t="s">
        <v>68</v>
      </c>
      <c r="B41" s="64" t="s">
        <v>34</v>
      </c>
      <c r="C41" s="73">
        <v>7195.584</v>
      </c>
      <c r="D41" s="66">
        <v>28832</v>
      </c>
      <c r="E41" s="66">
        <v>532.3</v>
      </c>
      <c r="F41" s="66">
        <v>17641.7</v>
      </c>
      <c r="G41" s="66">
        <v>13730.9</v>
      </c>
      <c r="H41" s="66">
        <f t="shared" si="0"/>
        <v>238.902</v>
      </c>
      <c r="I41" s="67">
        <v>238.902</v>
      </c>
      <c r="J41" s="67"/>
      <c r="K41" s="66">
        <v>710.237</v>
      </c>
      <c r="L41" s="66"/>
      <c r="M41" s="66">
        <f t="shared" si="1"/>
        <v>27.423000000000002</v>
      </c>
      <c r="N41" s="67">
        <v>3.814</v>
      </c>
      <c r="O41" s="67">
        <v>14.439</v>
      </c>
      <c r="P41" s="67">
        <v>9.17</v>
      </c>
      <c r="Q41" s="68"/>
      <c r="R41" s="68"/>
      <c r="S41" s="69">
        <f t="shared" si="2"/>
        <v>0</v>
      </c>
      <c r="T41" s="70"/>
      <c r="U41" s="70"/>
      <c r="V41" s="70"/>
      <c r="W41" s="16"/>
    </row>
    <row r="42" spans="1:23" s="15" customFormat="1" ht="18.75" hidden="1">
      <c r="A42" s="14" t="s">
        <v>69</v>
      </c>
      <c r="B42" s="64" t="s">
        <v>35</v>
      </c>
      <c r="C42" s="73">
        <v>8094.137</v>
      </c>
      <c r="D42" s="66">
        <v>35872.4</v>
      </c>
      <c r="E42" s="66">
        <v>329.8</v>
      </c>
      <c r="F42" s="66">
        <v>4112.7</v>
      </c>
      <c r="G42" s="66">
        <v>10276.6</v>
      </c>
      <c r="H42" s="66">
        <f t="shared" si="0"/>
        <v>315.338</v>
      </c>
      <c r="I42" s="67">
        <v>315.338</v>
      </c>
      <c r="J42" s="67"/>
      <c r="K42" s="66">
        <v>637.251</v>
      </c>
      <c r="L42" s="66"/>
      <c r="M42" s="66">
        <f t="shared" si="1"/>
        <v>119.56099999999999</v>
      </c>
      <c r="N42" s="67">
        <v>103.502</v>
      </c>
      <c r="O42" s="67">
        <v>8.265</v>
      </c>
      <c r="P42" s="67">
        <v>7.794</v>
      </c>
      <c r="Q42" s="68"/>
      <c r="R42" s="68"/>
      <c r="S42" s="69">
        <f t="shared" si="2"/>
        <v>0</v>
      </c>
      <c r="T42" s="70"/>
      <c r="U42" s="70"/>
      <c r="V42" s="70"/>
      <c r="W42" s="16"/>
    </row>
    <row r="43" spans="1:23" s="15" customFormat="1" ht="18.75" hidden="1">
      <c r="A43" s="14" t="s">
        <v>70</v>
      </c>
      <c r="B43" s="64" t="s">
        <v>36</v>
      </c>
      <c r="C43" s="73">
        <v>21207.968</v>
      </c>
      <c r="D43" s="66">
        <v>97529.8</v>
      </c>
      <c r="E43" s="66">
        <v>1694.2</v>
      </c>
      <c r="F43" s="66">
        <v>73733.2</v>
      </c>
      <c r="G43" s="66">
        <v>16094.6</v>
      </c>
      <c r="H43" s="66">
        <f t="shared" si="0"/>
        <v>697.375</v>
      </c>
      <c r="I43" s="67">
        <v>697.375</v>
      </c>
      <c r="J43" s="67"/>
      <c r="K43" s="66">
        <v>1508.893</v>
      </c>
      <c r="L43" s="66"/>
      <c r="M43" s="66">
        <f t="shared" si="1"/>
        <v>97.958</v>
      </c>
      <c r="N43" s="67">
        <v>33.032</v>
      </c>
      <c r="O43" s="67">
        <v>13.805</v>
      </c>
      <c r="P43" s="67">
        <v>51.121</v>
      </c>
      <c r="Q43" s="68"/>
      <c r="R43" s="68"/>
      <c r="S43" s="69">
        <f t="shared" si="2"/>
        <v>0</v>
      </c>
      <c r="T43" s="70"/>
      <c r="U43" s="70"/>
      <c r="V43" s="70"/>
      <c r="W43" s="16"/>
    </row>
    <row r="44" spans="1:23" s="15" customFormat="1" ht="18.75" hidden="1">
      <c r="A44" s="14" t="s">
        <v>71</v>
      </c>
      <c r="B44" s="64" t="s">
        <v>37</v>
      </c>
      <c r="C44" s="73">
        <v>15087.853</v>
      </c>
      <c r="D44" s="66">
        <v>60414.2</v>
      </c>
      <c r="E44" s="66">
        <v>1048.2</v>
      </c>
      <c r="F44" s="66">
        <v>9303.5</v>
      </c>
      <c r="G44" s="66">
        <v>16572.8</v>
      </c>
      <c r="H44" s="66">
        <f t="shared" si="0"/>
        <v>448.862</v>
      </c>
      <c r="I44" s="67">
        <v>448.862</v>
      </c>
      <c r="J44" s="67"/>
      <c r="K44" s="66">
        <v>999.401</v>
      </c>
      <c r="L44" s="66"/>
      <c r="M44" s="66">
        <f t="shared" si="1"/>
        <v>56.059</v>
      </c>
      <c r="N44" s="67">
        <v>25.512</v>
      </c>
      <c r="O44" s="67">
        <v>18.237</v>
      </c>
      <c r="P44" s="67">
        <v>12.31</v>
      </c>
      <c r="Q44" s="68"/>
      <c r="R44" s="68"/>
      <c r="S44" s="69">
        <f t="shared" si="2"/>
        <v>0</v>
      </c>
      <c r="T44" s="70"/>
      <c r="U44" s="70"/>
      <c r="V44" s="70"/>
      <c r="W44" s="16"/>
    </row>
    <row r="45" spans="1:22" s="15" customFormat="1" ht="18.75" hidden="1">
      <c r="A45" s="17" t="s">
        <v>72</v>
      </c>
      <c r="B45" s="64" t="s">
        <v>74</v>
      </c>
      <c r="C45" s="73">
        <f>6342.67</f>
        <v>6342.67</v>
      </c>
      <c r="D45" s="66"/>
      <c r="E45" s="66"/>
      <c r="F45" s="78"/>
      <c r="G45" s="66"/>
      <c r="H45" s="72">
        <f t="shared" si="0"/>
        <v>0</v>
      </c>
      <c r="I45" s="67"/>
      <c r="J45" s="67"/>
      <c r="K45" s="66">
        <v>589.219</v>
      </c>
      <c r="L45" s="66"/>
      <c r="M45" s="66">
        <f t="shared" si="1"/>
        <v>0</v>
      </c>
      <c r="N45" s="68"/>
      <c r="O45" s="68"/>
      <c r="P45" s="67"/>
      <c r="Q45" s="68"/>
      <c r="R45" s="70"/>
      <c r="S45" s="69">
        <f t="shared" si="2"/>
        <v>0</v>
      </c>
      <c r="T45" s="70"/>
      <c r="U45" s="70"/>
      <c r="V45" s="70"/>
    </row>
    <row r="46" spans="1:22" s="15" customFormat="1" ht="18.75" hidden="1">
      <c r="A46" s="17" t="s">
        <v>73</v>
      </c>
      <c r="B46" s="64" t="s">
        <v>75</v>
      </c>
      <c r="C46" s="73">
        <v>1181.328</v>
      </c>
      <c r="D46" s="66"/>
      <c r="E46" s="66"/>
      <c r="F46" s="78"/>
      <c r="G46" s="66"/>
      <c r="H46" s="72">
        <f t="shared" si="0"/>
        <v>0</v>
      </c>
      <c r="I46" s="67"/>
      <c r="J46" s="67"/>
      <c r="K46" s="66">
        <v>79.655</v>
      </c>
      <c r="L46" s="66"/>
      <c r="M46" s="66">
        <f t="shared" si="1"/>
        <v>0</v>
      </c>
      <c r="N46" s="68"/>
      <c r="O46" s="68"/>
      <c r="P46" s="67"/>
      <c r="Q46" s="68"/>
      <c r="R46" s="70"/>
      <c r="S46" s="69">
        <f t="shared" si="2"/>
        <v>0</v>
      </c>
      <c r="T46" s="70"/>
      <c r="U46" s="70"/>
      <c r="V46" s="70"/>
    </row>
    <row r="47" spans="1:22" s="15" customFormat="1" ht="18.75" hidden="1">
      <c r="A47" s="17" t="s">
        <v>79</v>
      </c>
      <c r="B47" s="79" t="s">
        <v>111</v>
      </c>
      <c r="C47" s="73">
        <f>4931.214</f>
        <v>4931.214</v>
      </c>
      <c r="D47" s="66"/>
      <c r="E47" s="66"/>
      <c r="F47" s="78"/>
      <c r="G47" s="66"/>
      <c r="H47" s="72">
        <f t="shared" si="0"/>
        <v>0</v>
      </c>
      <c r="I47" s="67"/>
      <c r="J47" s="67"/>
      <c r="K47" s="66">
        <v>458.249</v>
      </c>
      <c r="L47" s="66"/>
      <c r="M47" s="66">
        <f t="shared" si="1"/>
        <v>0</v>
      </c>
      <c r="N47" s="68"/>
      <c r="O47" s="68"/>
      <c r="P47" s="67"/>
      <c r="Q47" s="68"/>
      <c r="R47" s="70"/>
      <c r="S47" s="69">
        <f t="shared" si="2"/>
        <v>0</v>
      </c>
      <c r="T47" s="70"/>
      <c r="U47" s="70"/>
      <c r="V47" s="70"/>
    </row>
    <row r="48" spans="1:22" s="15" customFormat="1" ht="18.75" hidden="1">
      <c r="A48" s="17" t="s">
        <v>80</v>
      </c>
      <c r="B48" s="79" t="s">
        <v>112</v>
      </c>
      <c r="C48" s="73"/>
      <c r="D48" s="66"/>
      <c r="E48" s="66"/>
      <c r="F48" s="78"/>
      <c r="G48" s="66"/>
      <c r="H48" s="72">
        <f t="shared" si="0"/>
        <v>0</v>
      </c>
      <c r="I48" s="67"/>
      <c r="J48" s="67"/>
      <c r="K48" s="66"/>
      <c r="L48" s="66"/>
      <c r="M48" s="66">
        <f t="shared" si="1"/>
        <v>0</v>
      </c>
      <c r="N48" s="68"/>
      <c r="O48" s="68"/>
      <c r="P48" s="67"/>
      <c r="Q48" s="68"/>
      <c r="R48" s="70"/>
      <c r="S48" s="69">
        <f t="shared" si="2"/>
        <v>0</v>
      </c>
      <c r="T48" s="70"/>
      <c r="U48" s="70"/>
      <c r="V48" s="70"/>
    </row>
    <row r="49" spans="1:22" s="15" customFormat="1" ht="18.75" hidden="1">
      <c r="A49" s="17" t="s">
        <v>81</v>
      </c>
      <c r="B49" s="79" t="s">
        <v>113</v>
      </c>
      <c r="C49" s="73">
        <f>6616.062</f>
        <v>6616.062</v>
      </c>
      <c r="D49" s="66"/>
      <c r="E49" s="66"/>
      <c r="F49" s="78"/>
      <c r="G49" s="66"/>
      <c r="H49" s="72">
        <f t="shared" si="0"/>
        <v>0</v>
      </c>
      <c r="I49" s="67"/>
      <c r="J49" s="67"/>
      <c r="K49" s="66"/>
      <c r="L49" s="66"/>
      <c r="M49" s="66">
        <f t="shared" si="1"/>
        <v>0</v>
      </c>
      <c r="N49" s="68"/>
      <c r="O49" s="68"/>
      <c r="P49" s="67"/>
      <c r="Q49" s="68"/>
      <c r="R49" s="70"/>
      <c r="S49" s="69">
        <f t="shared" si="2"/>
        <v>0</v>
      </c>
      <c r="T49" s="70"/>
      <c r="U49" s="70"/>
      <c r="V49" s="70"/>
    </row>
    <row r="50" spans="1:22" s="15" customFormat="1" ht="18.75" hidden="1">
      <c r="A50" s="17" t="s">
        <v>82</v>
      </c>
      <c r="B50" s="79" t="s">
        <v>114</v>
      </c>
      <c r="C50" s="73">
        <f>5139.825</f>
        <v>5139.825</v>
      </c>
      <c r="D50" s="66"/>
      <c r="E50" s="66"/>
      <c r="F50" s="78"/>
      <c r="G50" s="66"/>
      <c r="H50" s="72">
        <f t="shared" si="0"/>
        <v>0</v>
      </c>
      <c r="I50" s="67"/>
      <c r="J50" s="67"/>
      <c r="K50" s="66">
        <v>477.794</v>
      </c>
      <c r="L50" s="66"/>
      <c r="M50" s="66">
        <f t="shared" si="1"/>
        <v>0</v>
      </c>
      <c r="N50" s="68"/>
      <c r="O50" s="68"/>
      <c r="P50" s="67"/>
      <c r="Q50" s="68"/>
      <c r="R50" s="70"/>
      <c r="S50" s="69">
        <f t="shared" si="2"/>
        <v>0</v>
      </c>
      <c r="T50" s="70"/>
      <c r="U50" s="70"/>
      <c r="V50" s="70"/>
    </row>
    <row r="51" spans="1:22" s="15" customFormat="1" ht="18.75" hidden="1">
      <c r="A51" s="17" t="s">
        <v>83</v>
      </c>
      <c r="B51" s="79" t="s">
        <v>115</v>
      </c>
      <c r="C51" s="73">
        <f>6811.144</f>
        <v>6811.144</v>
      </c>
      <c r="D51" s="66"/>
      <c r="E51" s="66"/>
      <c r="F51" s="78"/>
      <c r="G51" s="66"/>
      <c r="H51" s="72">
        <f t="shared" si="0"/>
        <v>0</v>
      </c>
      <c r="I51" s="67"/>
      <c r="J51" s="67"/>
      <c r="K51" s="66"/>
      <c r="L51" s="66"/>
      <c r="M51" s="66">
        <f t="shared" si="1"/>
        <v>0</v>
      </c>
      <c r="N51" s="68"/>
      <c r="O51" s="68"/>
      <c r="P51" s="67"/>
      <c r="Q51" s="68"/>
      <c r="R51" s="70"/>
      <c r="S51" s="69">
        <f t="shared" si="2"/>
        <v>0</v>
      </c>
      <c r="T51" s="70"/>
      <c r="U51" s="70"/>
      <c r="V51" s="70"/>
    </row>
    <row r="52" spans="1:22" s="15" customFormat="1" ht="18.75" hidden="1">
      <c r="A52" s="17" t="s">
        <v>84</v>
      </c>
      <c r="B52" s="79" t="s">
        <v>116</v>
      </c>
      <c r="C52" s="73">
        <f>3283.214</f>
        <v>3283.214</v>
      </c>
      <c r="D52" s="66"/>
      <c r="E52" s="66"/>
      <c r="F52" s="78"/>
      <c r="G52" s="66"/>
      <c r="H52" s="72">
        <f t="shared" si="0"/>
        <v>0</v>
      </c>
      <c r="I52" s="67"/>
      <c r="J52" s="67"/>
      <c r="K52" s="66"/>
      <c r="L52" s="66"/>
      <c r="M52" s="66">
        <f t="shared" si="1"/>
        <v>0</v>
      </c>
      <c r="N52" s="68"/>
      <c r="O52" s="68"/>
      <c r="P52" s="67"/>
      <c r="Q52" s="68"/>
      <c r="R52" s="70"/>
      <c r="S52" s="69">
        <f t="shared" si="2"/>
        <v>0</v>
      </c>
      <c r="T52" s="70"/>
      <c r="U52" s="70"/>
      <c r="V52" s="70"/>
    </row>
    <row r="53" spans="1:22" s="15" customFormat="1" ht="18.75" hidden="1">
      <c r="A53" s="17" t="s">
        <v>85</v>
      </c>
      <c r="B53" s="79" t="s">
        <v>117</v>
      </c>
      <c r="C53" s="73">
        <f>3508.667</f>
        <v>3508.667</v>
      </c>
      <c r="D53" s="66"/>
      <c r="E53" s="66"/>
      <c r="F53" s="78"/>
      <c r="G53" s="66"/>
      <c r="H53" s="72">
        <f t="shared" si="0"/>
        <v>0</v>
      </c>
      <c r="I53" s="67"/>
      <c r="J53" s="67"/>
      <c r="K53" s="66"/>
      <c r="L53" s="66"/>
      <c r="M53" s="66">
        <f t="shared" si="1"/>
        <v>0</v>
      </c>
      <c r="N53" s="68"/>
      <c r="O53" s="68"/>
      <c r="P53" s="67"/>
      <c r="Q53" s="68"/>
      <c r="R53" s="70"/>
      <c r="S53" s="69">
        <f t="shared" si="2"/>
        <v>0</v>
      </c>
      <c r="T53" s="70"/>
      <c r="U53" s="70"/>
      <c r="V53" s="70"/>
    </row>
    <row r="54" spans="1:22" s="15" customFormat="1" ht="18.75">
      <c r="A54" s="17" t="s">
        <v>86</v>
      </c>
      <c r="B54" s="79" t="s">
        <v>118</v>
      </c>
      <c r="C54" s="73">
        <f>1335.326</f>
        <v>1335.326</v>
      </c>
      <c r="D54" s="66"/>
      <c r="E54" s="66"/>
      <c r="F54" s="78"/>
      <c r="G54" s="66"/>
      <c r="H54" s="72">
        <f t="shared" si="0"/>
        <v>0</v>
      </c>
      <c r="I54" s="67"/>
      <c r="J54" s="67"/>
      <c r="K54" s="66"/>
      <c r="L54" s="66"/>
      <c r="M54" s="66">
        <f t="shared" si="1"/>
        <v>0</v>
      </c>
      <c r="N54" s="68"/>
      <c r="O54" s="68"/>
      <c r="P54" s="67"/>
      <c r="Q54" s="68"/>
      <c r="R54" s="70"/>
      <c r="S54" s="69">
        <f t="shared" si="2"/>
        <v>100</v>
      </c>
      <c r="T54" s="74">
        <v>100</v>
      </c>
      <c r="U54" s="70"/>
      <c r="V54" s="70"/>
    </row>
    <row r="55" spans="1:22" s="15" customFormat="1" ht="18.75" hidden="1">
      <c r="A55" s="17" t="s">
        <v>87</v>
      </c>
      <c r="B55" s="79" t="s">
        <v>119</v>
      </c>
      <c r="C55" s="73">
        <v>1177.219</v>
      </c>
      <c r="D55" s="66"/>
      <c r="E55" s="66"/>
      <c r="F55" s="78"/>
      <c r="G55" s="66"/>
      <c r="H55" s="72">
        <f t="shared" si="0"/>
        <v>0</v>
      </c>
      <c r="I55" s="67"/>
      <c r="J55" s="67"/>
      <c r="K55" s="66"/>
      <c r="L55" s="66"/>
      <c r="M55" s="66">
        <f t="shared" si="1"/>
        <v>0</v>
      </c>
      <c r="N55" s="68"/>
      <c r="O55" s="68"/>
      <c r="P55" s="67"/>
      <c r="Q55" s="68"/>
      <c r="R55" s="70"/>
      <c r="S55" s="69">
        <f t="shared" si="2"/>
        <v>0</v>
      </c>
      <c r="T55" s="70"/>
      <c r="U55" s="70"/>
      <c r="V55" s="70"/>
    </row>
    <row r="56" spans="1:22" s="15" customFormat="1" ht="18.75">
      <c r="A56" s="17" t="s">
        <v>88</v>
      </c>
      <c r="B56" s="79" t="s">
        <v>120</v>
      </c>
      <c r="C56" s="73">
        <v>1330.772</v>
      </c>
      <c r="D56" s="66"/>
      <c r="E56" s="66"/>
      <c r="F56" s="78"/>
      <c r="G56" s="66"/>
      <c r="H56" s="72">
        <f t="shared" si="0"/>
        <v>0</v>
      </c>
      <c r="I56" s="67"/>
      <c r="J56" s="67"/>
      <c r="K56" s="66">
        <f>208.859</f>
        <v>208.859</v>
      </c>
      <c r="L56" s="66"/>
      <c r="M56" s="66">
        <f t="shared" si="1"/>
        <v>0</v>
      </c>
      <c r="N56" s="68"/>
      <c r="O56" s="68"/>
      <c r="P56" s="67"/>
      <c r="Q56" s="68"/>
      <c r="R56" s="70"/>
      <c r="S56" s="69">
        <f t="shared" si="2"/>
        <v>0</v>
      </c>
      <c r="T56" s="70"/>
      <c r="U56" s="70"/>
      <c r="V56" s="70"/>
    </row>
    <row r="57" spans="1:22" s="15" customFormat="1" ht="18.75">
      <c r="A57" s="17" t="s">
        <v>89</v>
      </c>
      <c r="B57" s="79" t="s">
        <v>121</v>
      </c>
      <c r="C57" s="73">
        <v>1858.347</v>
      </c>
      <c r="D57" s="66"/>
      <c r="E57" s="66"/>
      <c r="F57" s="78"/>
      <c r="G57" s="66"/>
      <c r="H57" s="72">
        <f t="shared" si="0"/>
        <v>0</v>
      </c>
      <c r="I57" s="67"/>
      <c r="J57" s="67"/>
      <c r="K57" s="66"/>
      <c r="L57" s="66"/>
      <c r="M57" s="66">
        <f t="shared" si="1"/>
        <v>0</v>
      </c>
      <c r="N57" s="68"/>
      <c r="O57" s="68"/>
      <c r="P57" s="67"/>
      <c r="Q57" s="68"/>
      <c r="R57" s="70"/>
      <c r="S57" s="69">
        <f t="shared" si="2"/>
        <v>0</v>
      </c>
      <c r="T57" s="70"/>
      <c r="U57" s="70"/>
      <c r="V57" s="70"/>
    </row>
    <row r="58" spans="1:22" s="15" customFormat="1" ht="18.75" hidden="1">
      <c r="A58" s="17" t="s">
        <v>90</v>
      </c>
      <c r="B58" s="79" t="s">
        <v>122</v>
      </c>
      <c r="C58" s="73">
        <v>1051.722</v>
      </c>
      <c r="D58" s="66"/>
      <c r="E58" s="66"/>
      <c r="F58" s="78"/>
      <c r="G58" s="66"/>
      <c r="H58" s="72">
        <f t="shared" si="0"/>
        <v>0</v>
      </c>
      <c r="I58" s="67"/>
      <c r="J58" s="67"/>
      <c r="K58" s="66"/>
      <c r="L58" s="66"/>
      <c r="M58" s="66">
        <f t="shared" si="1"/>
        <v>0</v>
      </c>
      <c r="N58" s="68"/>
      <c r="O58" s="68"/>
      <c r="P58" s="67"/>
      <c r="Q58" s="68"/>
      <c r="R58" s="70"/>
      <c r="S58" s="69">
        <f t="shared" si="2"/>
        <v>0</v>
      </c>
      <c r="T58" s="70"/>
      <c r="U58" s="70"/>
      <c r="V58" s="70"/>
    </row>
    <row r="59" spans="1:22" s="15" customFormat="1" ht="18.75" hidden="1">
      <c r="A59" s="17" t="s">
        <v>91</v>
      </c>
      <c r="B59" s="79" t="s">
        <v>141</v>
      </c>
      <c r="C59" s="73">
        <v>1059.252</v>
      </c>
      <c r="D59" s="66"/>
      <c r="E59" s="66"/>
      <c r="F59" s="78"/>
      <c r="G59" s="66"/>
      <c r="H59" s="72">
        <f t="shared" si="0"/>
        <v>0</v>
      </c>
      <c r="I59" s="67"/>
      <c r="J59" s="67"/>
      <c r="K59" s="66"/>
      <c r="L59" s="66"/>
      <c r="M59" s="66">
        <f t="shared" si="1"/>
        <v>0</v>
      </c>
      <c r="N59" s="68"/>
      <c r="O59" s="68"/>
      <c r="P59" s="67"/>
      <c r="Q59" s="68"/>
      <c r="R59" s="70"/>
      <c r="S59" s="69">
        <f t="shared" si="2"/>
        <v>0</v>
      </c>
      <c r="T59" s="70"/>
      <c r="U59" s="70"/>
      <c r="V59" s="70"/>
    </row>
    <row r="60" spans="1:22" s="15" customFormat="1" ht="18.75" hidden="1">
      <c r="A60" s="17" t="s">
        <v>92</v>
      </c>
      <c r="B60" s="79" t="s">
        <v>123</v>
      </c>
      <c r="C60" s="73">
        <v>2345.008</v>
      </c>
      <c r="D60" s="66"/>
      <c r="E60" s="66"/>
      <c r="F60" s="78"/>
      <c r="G60" s="66"/>
      <c r="H60" s="72">
        <f t="shared" si="0"/>
        <v>0</v>
      </c>
      <c r="I60" s="67"/>
      <c r="J60" s="67"/>
      <c r="K60" s="66"/>
      <c r="L60" s="66"/>
      <c r="M60" s="66">
        <f t="shared" si="1"/>
        <v>0</v>
      </c>
      <c r="N60" s="68"/>
      <c r="O60" s="68"/>
      <c r="P60" s="67"/>
      <c r="Q60" s="68"/>
      <c r="R60" s="70"/>
      <c r="S60" s="69">
        <f t="shared" si="2"/>
        <v>0</v>
      </c>
      <c r="T60" s="70"/>
      <c r="U60" s="70"/>
      <c r="V60" s="70"/>
    </row>
    <row r="61" spans="1:22" s="15" customFormat="1" ht="18.75" hidden="1">
      <c r="A61" s="17" t="s">
        <v>93</v>
      </c>
      <c r="B61" s="79" t="s">
        <v>124</v>
      </c>
      <c r="C61" s="73">
        <f>1747.379</f>
        <v>1747.379</v>
      </c>
      <c r="D61" s="66"/>
      <c r="E61" s="66"/>
      <c r="F61" s="78"/>
      <c r="G61" s="66"/>
      <c r="H61" s="72">
        <f t="shared" si="0"/>
        <v>0</v>
      </c>
      <c r="I61" s="67"/>
      <c r="J61" s="67"/>
      <c r="K61" s="66"/>
      <c r="L61" s="66"/>
      <c r="M61" s="66">
        <f t="shared" si="1"/>
        <v>0</v>
      </c>
      <c r="N61" s="68"/>
      <c r="O61" s="68"/>
      <c r="P61" s="67"/>
      <c r="Q61" s="68"/>
      <c r="R61" s="70"/>
      <c r="S61" s="69">
        <f t="shared" si="2"/>
        <v>0</v>
      </c>
      <c r="T61" s="70"/>
      <c r="U61" s="70"/>
      <c r="V61" s="70"/>
    </row>
    <row r="62" spans="1:22" s="15" customFormat="1" ht="18.75" hidden="1">
      <c r="A62" s="17" t="s">
        <v>94</v>
      </c>
      <c r="B62" s="79" t="s">
        <v>125</v>
      </c>
      <c r="C62" s="73">
        <f>586.75</f>
        <v>586.75</v>
      </c>
      <c r="D62" s="66"/>
      <c r="E62" s="66"/>
      <c r="F62" s="78"/>
      <c r="G62" s="66"/>
      <c r="H62" s="72">
        <f t="shared" si="0"/>
        <v>0</v>
      </c>
      <c r="I62" s="67"/>
      <c r="J62" s="67"/>
      <c r="K62" s="66"/>
      <c r="L62" s="66"/>
      <c r="M62" s="66">
        <f t="shared" si="1"/>
        <v>0</v>
      </c>
      <c r="N62" s="68"/>
      <c r="O62" s="68"/>
      <c r="P62" s="67"/>
      <c r="Q62" s="68"/>
      <c r="R62" s="70"/>
      <c r="S62" s="69">
        <f t="shared" si="2"/>
        <v>0</v>
      </c>
      <c r="T62" s="70"/>
      <c r="U62" s="70"/>
      <c r="V62" s="70"/>
    </row>
    <row r="63" spans="1:22" s="15" customFormat="1" ht="18.75" hidden="1">
      <c r="A63" s="17" t="s">
        <v>95</v>
      </c>
      <c r="B63" s="79" t="s">
        <v>126</v>
      </c>
      <c r="C63" s="73">
        <v>862.544</v>
      </c>
      <c r="D63" s="66"/>
      <c r="E63" s="66"/>
      <c r="F63" s="78"/>
      <c r="G63" s="66"/>
      <c r="H63" s="72">
        <f t="shared" si="0"/>
        <v>0</v>
      </c>
      <c r="I63" s="67"/>
      <c r="J63" s="67"/>
      <c r="K63" s="66"/>
      <c r="L63" s="66"/>
      <c r="M63" s="66">
        <f t="shared" si="1"/>
        <v>0</v>
      </c>
      <c r="N63" s="68"/>
      <c r="O63" s="68"/>
      <c r="P63" s="67"/>
      <c r="Q63" s="68"/>
      <c r="R63" s="70"/>
      <c r="S63" s="69">
        <f t="shared" si="2"/>
        <v>0</v>
      </c>
      <c r="T63" s="70"/>
      <c r="U63" s="70"/>
      <c r="V63" s="70"/>
    </row>
    <row r="64" spans="1:22" s="15" customFormat="1" ht="18.75" hidden="1">
      <c r="A64" s="17" t="s">
        <v>96</v>
      </c>
      <c r="B64" s="79" t="s">
        <v>127</v>
      </c>
      <c r="C64" s="73">
        <v>1574.892</v>
      </c>
      <c r="D64" s="66"/>
      <c r="E64" s="66"/>
      <c r="F64" s="78"/>
      <c r="G64" s="66"/>
      <c r="H64" s="72">
        <f t="shared" si="0"/>
        <v>0</v>
      </c>
      <c r="I64" s="67"/>
      <c r="J64" s="67"/>
      <c r="K64" s="66"/>
      <c r="L64" s="66"/>
      <c r="M64" s="66">
        <f t="shared" si="1"/>
        <v>0</v>
      </c>
      <c r="N64" s="68"/>
      <c r="O64" s="68"/>
      <c r="P64" s="67"/>
      <c r="Q64" s="68"/>
      <c r="R64" s="70"/>
      <c r="S64" s="69">
        <f t="shared" si="2"/>
        <v>0</v>
      </c>
      <c r="T64" s="70"/>
      <c r="U64" s="70"/>
      <c r="V64" s="70"/>
    </row>
    <row r="65" spans="1:22" s="15" customFormat="1" ht="18.75" hidden="1">
      <c r="A65" s="17" t="s">
        <v>97</v>
      </c>
      <c r="B65" s="79" t="s">
        <v>142</v>
      </c>
      <c r="C65" s="73">
        <v>1283.069</v>
      </c>
      <c r="D65" s="66"/>
      <c r="E65" s="66"/>
      <c r="F65" s="78"/>
      <c r="G65" s="66"/>
      <c r="H65" s="72">
        <f t="shared" si="0"/>
        <v>0</v>
      </c>
      <c r="I65" s="67"/>
      <c r="J65" s="67"/>
      <c r="K65" s="66"/>
      <c r="L65" s="66"/>
      <c r="M65" s="66">
        <f t="shared" si="1"/>
        <v>0</v>
      </c>
      <c r="N65" s="68"/>
      <c r="O65" s="68"/>
      <c r="P65" s="67"/>
      <c r="Q65" s="68"/>
      <c r="R65" s="70"/>
      <c r="S65" s="69">
        <f t="shared" si="2"/>
        <v>0</v>
      </c>
      <c r="T65" s="70"/>
      <c r="U65" s="70"/>
      <c r="V65" s="70"/>
    </row>
    <row r="66" spans="1:22" s="15" customFormat="1" ht="18.75" hidden="1">
      <c r="A66" s="17" t="s">
        <v>98</v>
      </c>
      <c r="B66" s="80" t="s">
        <v>128</v>
      </c>
      <c r="C66" s="73">
        <v>3999.949</v>
      </c>
      <c r="D66" s="66"/>
      <c r="E66" s="66"/>
      <c r="F66" s="78"/>
      <c r="G66" s="66"/>
      <c r="H66" s="72">
        <f t="shared" si="0"/>
        <v>0</v>
      </c>
      <c r="I66" s="67"/>
      <c r="J66" s="67"/>
      <c r="K66" s="66"/>
      <c r="L66" s="66"/>
      <c r="M66" s="66">
        <f t="shared" si="1"/>
        <v>0</v>
      </c>
      <c r="N66" s="68"/>
      <c r="O66" s="68"/>
      <c r="P66" s="67"/>
      <c r="Q66" s="68"/>
      <c r="R66" s="70"/>
      <c r="S66" s="69">
        <f t="shared" si="2"/>
        <v>0</v>
      </c>
      <c r="T66" s="70"/>
      <c r="U66" s="70"/>
      <c r="V66" s="70"/>
    </row>
    <row r="67" spans="1:22" s="15" customFormat="1" ht="18.75" hidden="1">
      <c r="A67" s="17" t="s">
        <v>99</v>
      </c>
      <c r="B67" s="80" t="s">
        <v>129</v>
      </c>
      <c r="C67" s="73">
        <v>2471.377</v>
      </c>
      <c r="D67" s="66"/>
      <c r="E67" s="66"/>
      <c r="F67" s="78"/>
      <c r="G67" s="66"/>
      <c r="H67" s="72">
        <f t="shared" si="0"/>
        <v>0</v>
      </c>
      <c r="I67" s="67"/>
      <c r="J67" s="67"/>
      <c r="K67" s="66"/>
      <c r="L67" s="66"/>
      <c r="M67" s="66">
        <f t="shared" si="1"/>
        <v>0</v>
      </c>
      <c r="N67" s="68"/>
      <c r="O67" s="68"/>
      <c r="P67" s="67"/>
      <c r="Q67" s="68"/>
      <c r="R67" s="70"/>
      <c r="S67" s="69">
        <f t="shared" si="2"/>
        <v>0</v>
      </c>
      <c r="T67" s="70"/>
      <c r="U67" s="70"/>
      <c r="V67" s="70"/>
    </row>
    <row r="68" spans="1:22" s="15" customFormat="1" ht="18.75" hidden="1">
      <c r="A68" s="17" t="s">
        <v>100</v>
      </c>
      <c r="B68" s="80" t="s">
        <v>130</v>
      </c>
      <c r="C68" s="73">
        <v>1102.876</v>
      </c>
      <c r="D68" s="66"/>
      <c r="E68" s="66"/>
      <c r="F68" s="78"/>
      <c r="G68" s="66"/>
      <c r="H68" s="72">
        <f t="shared" si="0"/>
        <v>0</v>
      </c>
      <c r="I68" s="67"/>
      <c r="J68" s="67"/>
      <c r="K68" s="66"/>
      <c r="L68" s="66"/>
      <c r="M68" s="66">
        <f t="shared" si="1"/>
        <v>0</v>
      </c>
      <c r="N68" s="68"/>
      <c r="O68" s="68"/>
      <c r="P68" s="67"/>
      <c r="Q68" s="68"/>
      <c r="R68" s="70"/>
      <c r="S68" s="69">
        <f t="shared" si="2"/>
        <v>0</v>
      </c>
      <c r="T68" s="70"/>
      <c r="U68" s="70"/>
      <c r="V68" s="70"/>
    </row>
    <row r="69" spans="1:22" s="15" customFormat="1" ht="18.75" hidden="1">
      <c r="A69" s="17" t="s">
        <v>101</v>
      </c>
      <c r="B69" s="80" t="s">
        <v>131</v>
      </c>
      <c r="C69" s="73">
        <v>1194.652</v>
      </c>
      <c r="D69" s="66"/>
      <c r="E69" s="66"/>
      <c r="F69" s="78"/>
      <c r="G69" s="66"/>
      <c r="H69" s="72">
        <f t="shared" si="0"/>
        <v>0</v>
      </c>
      <c r="I69" s="67"/>
      <c r="J69" s="67"/>
      <c r="K69" s="66"/>
      <c r="L69" s="66"/>
      <c r="M69" s="66">
        <f t="shared" si="1"/>
        <v>0</v>
      </c>
      <c r="N69" s="68"/>
      <c r="O69" s="68"/>
      <c r="P69" s="67"/>
      <c r="Q69" s="68"/>
      <c r="R69" s="70"/>
      <c r="S69" s="69">
        <f t="shared" si="2"/>
        <v>0</v>
      </c>
      <c r="T69" s="70"/>
      <c r="U69" s="70"/>
      <c r="V69" s="70"/>
    </row>
    <row r="70" spans="1:22" s="15" customFormat="1" ht="18.75" hidden="1">
      <c r="A70" s="17" t="s">
        <v>102</v>
      </c>
      <c r="B70" s="80" t="s">
        <v>132</v>
      </c>
      <c r="C70" s="73">
        <v>3348.041</v>
      </c>
      <c r="D70" s="66"/>
      <c r="E70" s="66"/>
      <c r="F70" s="78"/>
      <c r="G70" s="66"/>
      <c r="H70" s="72">
        <f t="shared" si="0"/>
        <v>0</v>
      </c>
      <c r="I70" s="67"/>
      <c r="J70" s="67"/>
      <c r="K70" s="66"/>
      <c r="L70" s="66"/>
      <c r="M70" s="66">
        <f t="shared" si="1"/>
        <v>0</v>
      </c>
      <c r="N70" s="68"/>
      <c r="O70" s="68"/>
      <c r="P70" s="67"/>
      <c r="Q70" s="68"/>
      <c r="R70" s="70"/>
      <c r="S70" s="69">
        <f t="shared" si="2"/>
        <v>0</v>
      </c>
      <c r="T70" s="70"/>
      <c r="U70" s="70"/>
      <c r="V70" s="70"/>
    </row>
    <row r="71" spans="1:22" s="15" customFormat="1" ht="18.75" hidden="1">
      <c r="A71" s="17" t="s">
        <v>103</v>
      </c>
      <c r="B71" s="80" t="s">
        <v>133</v>
      </c>
      <c r="C71" s="73">
        <v>1648.593</v>
      </c>
      <c r="D71" s="66"/>
      <c r="E71" s="66"/>
      <c r="F71" s="78"/>
      <c r="G71" s="66"/>
      <c r="H71" s="72">
        <f t="shared" si="0"/>
        <v>0</v>
      </c>
      <c r="I71" s="67"/>
      <c r="J71" s="67"/>
      <c r="K71" s="66"/>
      <c r="L71" s="66"/>
      <c r="M71" s="66">
        <f t="shared" si="1"/>
        <v>0</v>
      </c>
      <c r="N71" s="68"/>
      <c r="O71" s="68"/>
      <c r="P71" s="67"/>
      <c r="Q71" s="68"/>
      <c r="R71" s="70"/>
      <c r="S71" s="69">
        <f t="shared" si="2"/>
        <v>0</v>
      </c>
      <c r="T71" s="70"/>
      <c r="U71" s="70"/>
      <c r="V71" s="70"/>
    </row>
    <row r="72" spans="1:22" s="15" customFormat="1" ht="18.75" hidden="1">
      <c r="A72" s="17" t="s">
        <v>104</v>
      </c>
      <c r="B72" s="80" t="s">
        <v>134</v>
      </c>
      <c r="C72" s="73">
        <v>946.992</v>
      </c>
      <c r="D72" s="66"/>
      <c r="E72" s="66"/>
      <c r="F72" s="78"/>
      <c r="G72" s="66"/>
      <c r="H72" s="72">
        <f t="shared" si="0"/>
        <v>0</v>
      </c>
      <c r="I72" s="67"/>
      <c r="J72" s="67"/>
      <c r="K72" s="66"/>
      <c r="L72" s="66"/>
      <c r="M72" s="66">
        <f t="shared" si="1"/>
        <v>0</v>
      </c>
      <c r="N72" s="68"/>
      <c r="O72" s="68"/>
      <c r="P72" s="67"/>
      <c r="Q72" s="68"/>
      <c r="R72" s="70"/>
      <c r="S72" s="69">
        <f t="shared" si="2"/>
        <v>0</v>
      </c>
      <c r="T72" s="70"/>
      <c r="U72" s="70"/>
      <c r="V72" s="70"/>
    </row>
    <row r="73" spans="1:22" s="15" customFormat="1" ht="18.75" hidden="1">
      <c r="A73" s="17" t="s">
        <v>105</v>
      </c>
      <c r="B73" s="80" t="s">
        <v>135</v>
      </c>
      <c r="C73" s="73">
        <v>2292.971</v>
      </c>
      <c r="D73" s="66"/>
      <c r="E73" s="66"/>
      <c r="F73" s="78"/>
      <c r="G73" s="66"/>
      <c r="H73" s="72">
        <f t="shared" si="0"/>
        <v>0</v>
      </c>
      <c r="I73" s="67"/>
      <c r="J73" s="67"/>
      <c r="K73" s="66"/>
      <c r="L73" s="66"/>
      <c r="M73" s="66">
        <f t="shared" si="1"/>
        <v>0</v>
      </c>
      <c r="N73" s="68"/>
      <c r="O73" s="68"/>
      <c r="P73" s="67"/>
      <c r="Q73" s="68"/>
      <c r="R73" s="70"/>
      <c r="S73" s="69">
        <f t="shared" si="2"/>
        <v>0</v>
      </c>
      <c r="T73" s="70"/>
      <c r="U73" s="70"/>
      <c r="V73" s="70"/>
    </row>
    <row r="74" spans="1:22" s="15" customFormat="1" ht="18.75" hidden="1">
      <c r="A74" s="17" t="s">
        <v>106</v>
      </c>
      <c r="B74" s="80" t="s">
        <v>136</v>
      </c>
      <c r="C74" s="73">
        <v>2704.139</v>
      </c>
      <c r="D74" s="66"/>
      <c r="E74" s="66"/>
      <c r="F74" s="78"/>
      <c r="G74" s="66"/>
      <c r="H74" s="72">
        <f t="shared" si="0"/>
        <v>0</v>
      </c>
      <c r="I74" s="67"/>
      <c r="J74" s="67"/>
      <c r="K74" s="66"/>
      <c r="L74" s="66"/>
      <c r="M74" s="66">
        <f t="shared" si="1"/>
        <v>0</v>
      </c>
      <c r="N74" s="68"/>
      <c r="O74" s="68"/>
      <c r="P74" s="67"/>
      <c r="Q74" s="68"/>
      <c r="R74" s="70"/>
      <c r="S74" s="69">
        <f t="shared" si="2"/>
        <v>0</v>
      </c>
      <c r="T74" s="70"/>
      <c r="U74" s="70"/>
      <c r="V74" s="70"/>
    </row>
    <row r="75" spans="1:22" s="15" customFormat="1" ht="18.75" hidden="1">
      <c r="A75" s="17" t="s">
        <v>107</v>
      </c>
      <c r="B75" s="80" t="s">
        <v>137</v>
      </c>
      <c r="C75" s="73">
        <v>1246.922</v>
      </c>
      <c r="D75" s="66"/>
      <c r="E75" s="66"/>
      <c r="F75" s="78"/>
      <c r="G75" s="66"/>
      <c r="H75" s="72">
        <f t="shared" si="0"/>
        <v>0</v>
      </c>
      <c r="I75" s="67"/>
      <c r="J75" s="67"/>
      <c r="K75" s="66"/>
      <c r="L75" s="66"/>
      <c r="M75" s="66">
        <f t="shared" si="1"/>
        <v>0</v>
      </c>
      <c r="N75" s="68"/>
      <c r="O75" s="68"/>
      <c r="P75" s="67"/>
      <c r="Q75" s="68"/>
      <c r="R75" s="70"/>
      <c r="S75" s="69">
        <f t="shared" si="2"/>
        <v>0</v>
      </c>
      <c r="T75" s="70"/>
      <c r="U75" s="70"/>
      <c r="V75" s="70"/>
    </row>
    <row r="76" spans="1:22" s="15" customFormat="1" ht="18.75" hidden="1">
      <c r="A76" s="17" t="s">
        <v>108</v>
      </c>
      <c r="B76" s="80" t="s">
        <v>138</v>
      </c>
      <c r="C76" s="73">
        <f>1158.041</f>
        <v>1158.041</v>
      </c>
      <c r="D76" s="66"/>
      <c r="E76" s="66"/>
      <c r="F76" s="78"/>
      <c r="G76" s="66"/>
      <c r="H76" s="72">
        <f t="shared" si="0"/>
        <v>0</v>
      </c>
      <c r="I76" s="67"/>
      <c r="J76" s="67"/>
      <c r="K76" s="66"/>
      <c r="L76" s="66"/>
      <c r="M76" s="66">
        <f t="shared" si="1"/>
        <v>0</v>
      </c>
      <c r="N76" s="68"/>
      <c r="O76" s="68"/>
      <c r="P76" s="67"/>
      <c r="Q76" s="68"/>
      <c r="R76" s="70"/>
      <c r="S76" s="69">
        <f t="shared" si="2"/>
        <v>0</v>
      </c>
      <c r="T76" s="70"/>
      <c r="U76" s="70"/>
      <c r="V76" s="70"/>
    </row>
    <row r="77" spans="1:22" s="15" customFormat="1" ht="18.75">
      <c r="A77" s="17" t="s">
        <v>109</v>
      </c>
      <c r="B77" s="80" t="s">
        <v>139</v>
      </c>
      <c r="C77" s="73">
        <v>6598.66</v>
      </c>
      <c r="D77" s="66"/>
      <c r="E77" s="66"/>
      <c r="F77" s="78"/>
      <c r="G77" s="66"/>
      <c r="H77" s="72">
        <f>I77+J77</f>
        <v>0</v>
      </c>
      <c r="I77" s="67"/>
      <c r="J77" s="67"/>
      <c r="K77" s="66"/>
      <c r="L77" s="66"/>
      <c r="M77" s="66">
        <f>N77+O77+P77+Q77</f>
        <v>0</v>
      </c>
      <c r="N77" s="68"/>
      <c r="O77" s="68"/>
      <c r="P77" s="67"/>
      <c r="Q77" s="68"/>
      <c r="R77" s="70"/>
      <c r="S77" s="69">
        <f>T77+U77+V77</f>
        <v>0</v>
      </c>
      <c r="T77" s="70"/>
      <c r="U77" s="70"/>
      <c r="V77" s="70"/>
    </row>
    <row r="78" spans="1:22" s="15" customFormat="1" ht="18.75" hidden="1">
      <c r="A78" s="17" t="s">
        <v>110</v>
      </c>
      <c r="B78" s="80" t="s">
        <v>140</v>
      </c>
      <c r="C78" s="73">
        <v>712.146</v>
      </c>
      <c r="D78" s="66"/>
      <c r="E78" s="66"/>
      <c r="F78" s="78"/>
      <c r="G78" s="66"/>
      <c r="H78" s="72">
        <f>I78+J78</f>
        <v>0</v>
      </c>
      <c r="I78" s="67"/>
      <c r="J78" s="67"/>
      <c r="K78" s="66"/>
      <c r="L78" s="66"/>
      <c r="M78" s="66">
        <f>N78+O78+P78+Q78</f>
        <v>0</v>
      </c>
      <c r="N78" s="68"/>
      <c r="O78" s="68"/>
      <c r="P78" s="67"/>
      <c r="Q78" s="68"/>
      <c r="R78" s="70"/>
      <c r="S78" s="69">
        <f>T78+U78+V78</f>
        <v>0</v>
      </c>
      <c r="T78" s="70"/>
      <c r="U78" s="70"/>
      <c r="V78" s="70"/>
    </row>
    <row r="79" spans="1:22" s="15" customFormat="1" ht="18.75">
      <c r="A79" s="14" t="s">
        <v>38</v>
      </c>
      <c r="B79" s="64" t="s">
        <v>78</v>
      </c>
      <c r="C79" s="73">
        <f>86518.18-86518.18+14345.238-1246.922-1574.892-6598.66-1858.347</f>
        <v>3066.4169999999995</v>
      </c>
      <c r="D79" s="66">
        <v>78186.7</v>
      </c>
      <c r="E79" s="66">
        <v>3000</v>
      </c>
      <c r="F79" s="66">
        <v>50000</v>
      </c>
      <c r="G79" s="66"/>
      <c r="H79" s="72">
        <f>I79+J79</f>
        <v>0</v>
      </c>
      <c r="I79" s="67"/>
      <c r="J79" s="67"/>
      <c r="K79" s="66"/>
      <c r="L79" s="66">
        <v>17360.5</v>
      </c>
      <c r="M79" s="66">
        <f>N79+O79+P79+Q79</f>
        <v>12012</v>
      </c>
      <c r="N79" s="68"/>
      <c r="O79" s="68"/>
      <c r="P79" s="67"/>
      <c r="Q79" s="67">
        <v>12012</v>
      </c>
      <c r="R79" s="70"/>
      <c r="S79" s="69">
        <f>T79+U79+V79</f>
        <v>0</v>
      </c>
      <c r="T79" s="70"/>
      <c r="U79" s="70"/>
      <c r="V79" s="70"/>
    </row>
    <row r="80" spans="1:22" ht="22.5" customHeight="1">
      <c r="A80" s="25"/>
      <c r="B80" s="81" t="s">
        <v>6</v>
      </c>
      <c r="C80" s="82">
        <f>SUM(C12:C79)</f>
        <v>391462.08</v>
      </c>
      <c r="D80" s="82">
        <f aca="true" t="shared" si="3" ref="D80:T80">SUM(D12:D79)</f>
        <v>2407773.9</v>
      </c>
      <c r="E80" s="82">
        <f t="shared" si="3"/>
        <v>43395</v>
      </c>
      <c r="F80" s="82">
        <f t="shared" si="3"/>
        <v>3311582.9000000004</v>
      </c>
      <c r="G80" s="82">
        <f t="shared" si="3"/>
        <v>241257.19999999998</v>
      </c>
      <c r="H80" s="82">
        <f>SUM(H12:H79)</f>
        <v>28563.000000000007</v>
      </c>
      <c r="I80" s="82">
        <f>SUM(I12:I79)</f>
        <v>24563.000000000007</v>
      </c>
      <c r="J80" s="82">
        <f>SUM(J12:J79)</f>
        <v>4000</v>
      </c>
      <c r="K80" s="82">
        <f t="shared" si="3"/>
        <v>40983.79999999999</v>
      </c>
      <c r="L80" s="82">
        <f t="shared" si="3"/>
        <v>17360.5</v>
      </c>
      <c r="M80" s="82">
        <f t="shared" si="3"/>
        <v>17047</v>
      </c>
      <c r="N80" s="82">
        <f t="shared" si="3"/>
        <v>2400.0000000000005</v>
      </c>
      <c r="O80" s="82">
        <f t="shared" si="3"/>
        <v>634.9999999999999</v>
      </c>
      <c r="P80" s="82">
        <f t="shared" si="3"/>
        <v>999.9999999999997</v>
      </c>
      <c r="Q80" s="82">
        <f t="shared" si="3"/>
        <v>12012</v>
      </c>
      <c r="R80" s="82">
        <f t="shared" si="3"/>
        <v>1000</v>
      </c>
      <c r="S80" s="82">
        <f t="shared" si="3"/>
        <v>1621.8</v>
      </c>
      <c r="T80" s="82">
        <f t="shared" si="3"/>
        <v>525</v>
      </c>
      <c r="U80" s="82">
        <f>SUM(U12:U79)</f>
        <v>360</v>
      </c>
      <c r="V80" s="82">
        <f>SUM(V12:V79)</f>
        <v>736.8</v>
      </c>
    </row>
    <row r="82" spans="1:30" ht="18.75" customHeight="1">
      <c r="A82" s="28" t="s">
        <v>165</v>
      </c>
      <c r="B82" s="13" t="s">
        <v>165</v>
      </c>
      <c r="C82" s="26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13" t="s">
        <v>166</v>
      </c>
      <c r="P82" s="13"/>
      <c r="Q82" s="13"/>
      <c r="R82" s="8"/>
      <c r="S82" s="7"/>
      <c r="T82" s="7"/>
      <c r="U82" s="43" t="s">
        <v>166</v>
      </c>
      <c r="V82" s="43"/>
      <c r="W82" s="7"/>
      <c r="X82" s="7"/>
      <c r="Y82" s="7"/>
      <c r="Z82" s="7"/>
      <c r="AA82" s="7"/>
      <c r="AB82" s="41"/>
      <c r="AC82" s="41"/>
      <c r="AD82" s="41"/>
    </row>
    <row r="84" spans="1:16" ht="18.75" hidden="1">
      <c r="A84" s="13" t="s">
        <v>76</v>
      </c>
      <c r="O84" s="41" t="s">
        <v>77</v>
      </c>
      <c r="P84" s="41"/>
    </row>
    <row r="85" spans="3:19" ht="12.75">
      <c r="C85" s="19"/>
      <c r="D85" s="9"/>
      <c r="E85" s="9"/>
      <c r="K85" s="19"/>
      <c r="M85" s="29"/>
      <c r="S85" s="29"/>
    </row>
    <row r="86" spans="3:19" ht="12.75">
      <c r="C86" s="27"/>
      <c r="K86" s="27"/>
      <c r="M86" s="27"/>
      <c r="S86" s="27"/>
    </row>
    <row r="88" ht="12.75">
      <c r="C88" s="20"/>
    </row>
    <row r="89" spans="4:16" ht="12.75"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</sheetData>
  <sheetProtection/>
  <mergeCells count="27">
    <mergeCell ref="O84:P84"/>
    <mergeCell ref="D7:R7"/>
    <mergeCell ref="B7:B10"/>
    <mergeCell ref="AB82:AD82"/>
    <mergeCell ref="S9:S10"/>
    <mergeCell ref="T9:V9"/>
    <mergeCell ref="N9:R9"/>
    <mergeCell ref="B5:U5"/>
    <mergeCell ref="E9:E10"/>
    <mergeCell ref="U82:V82"/>
    <mergeCell ref="A7:A10"/>
    <mergeCell ref="K9:K10"/>
    <mergeCell ref="M9:M10"/>
    <mergeCell ref="I9:J9"/>
    <mergeCell ref="H9:H10"/>
    <mergeCell ref="L9:L10"/>
    <mergeCell ref="C7:C9"/>
    <mergeCell ref="D9:D10"/>
    <mergeCell ref="T1:V1"/>
    <mergeCell ref="T2:V2"/>
    <mergeCell ref="F9:F10"/>
    <mergeCell ref="G9:G10"/>
    <mergeCell ref="S8:V8"/>
    <mergeCell ref="S7:V7"/>
    <mergeCell ref="O1:Q1"/>
    <mergeCell ref="O2:Q2"/>
    <mergeCell ref="D8:R8"/>
  </mergeCells>
  <printOptions horizontalCentered="1"/>
  <pageMargins left="0.1968503937007874" right="0.17" top="0.17" bottom="0.4" header="0.31496062992125984" footer="0.17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Медик Валентин Володимирович</dc:creator>
  <cp:keywords/>
  <dc:description/>
  <cp:lastModifiedBy>Дмитрук Леся Михайлівна</cp:lastModifiedBy>
  <cp:lastPrinted>2018-01-30T13:11:56Z</cp:lastPrinted>
  <dcterms:created xsi:type="dcterms:W3CDTF">2004-12-29T12:32:55Z</dcterms:created>
  <dcterms:modified xsi:type="dcterms:W3CDTF">2018-01-31T12:46:08Z</dcterms:modified>
  <cp:category/>
  <cp:version/>
  <cp:contentType/>
  <cp:contentStatus/>
</cp:coreProperties>
</file>