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<sst xmlns="http://schemas.openxmlformats.org/spreadsheetml/2006/main" count="48" uniqueCount="41">
  <si>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КПКВК</t>
  </si>
  <si>
    <t>Назва ЗОЗ</t>
  </si>
  <si>
    <t>Разом</t>
  </si>
  <si>
    <t>Дитяча лікарня</t>
  </si>
  <si>
    <t>Лікарня ім. Пирогова</t>
  </si>
  <si>
    <t>ВОДРЗН</t>
  </si>
  <si>
    <t>Соціотерапія</t>
  </si>
  <si>
    <t>Фтизіатрія</t>
  </si>
  <si>
    <t>Госпіталь ВВ</t>
  </si>
  <si>
    <t>Дитяча інфекційна</t>
  </si>
  <si>
    <t>Ендоцентр</t>
  </si>
  <si>
    <t>Жмеринська ЛВЛ</t>
  </si>
  <si>
    <t>Козятинська ЛВЛ</t>
  </si>
  <si>
    <t>Лікарня ім. Ющенка</t>
  </si>
  <si>
    <t>Липовецька лікарня</t>
  </si>
  <si>
    <t>Онкодиспансер</t>
  </si>
  <si>
    <t>Печерська лікарня</t>
  </si>
  <si>
    <t>Психлікарня №2</t>
  </si>
  <si>
    <t>Хмільник фізлікарня</t>
  </si>
  <si>
    <t>Центр СНІДу</t>
  </si>
  <si>
    <t>Шкірвендиспансер</t>
  </si>
  <si>
    <t>Заболотнянський санат.</t>
  </si>
  <si>
    <t>Кардіосанаторій</t>
  </si>
  <si>
    <t>Тульчинський санат.</t>
  </si>
  <si>
    <t>Вінницький буд.дит.</t>
  </si>
  <si>
    <t>Тульчинський буд.дит.</t>
  </si>
  <si>
    <t>СПК</t>
  </si>
  <si>
    <t>ТМО медиц.катастроф</t>
  </si>
  <si>
    <t>ЛФД</t>
  </si>
  <si>
    <t>Центр здоров"я</t>
  </si>
  <si>
    <t>МСЕК</t>
  </si>
  <si>
    <t>КУ АБ ЗОЗ</t>
  </si>
  <si>
    <t>Центр.технагляду</t>
  </si>
  <si>
    <t>Бюро СМЕ</t>
  </si>
  <si>
    <t>Лікарня ім.Пирогова</t>
  </si>
  <si>
    <t>ІАЦМС</t>
  </si>
  <si>
    <t>Патбюро</t>
  </si>
  <si>
    <t>Начальник відділу  фінансування та економіки</t>
  </si>
  <si>
    <t>Л.В.Поліщук</t>
  </si>
  <si>
    <t>База СМП</t>
  </si>
  <si>
    <t>Інформація шодо розподілу коштів обласного бюджету, в тому гислі додаткових, на охорону здоров'я станом на 20 жовтня 2017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</si>
</sst>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44" fillId="0" borderId="0" xfId="0" applyNumberFormat="1" applyFont="1" applyAlignment="1">
      <alignment/>
    </xf>
    <xf numFmtId="0" fontId="11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65"/>
  <sheetViews>
    <sheetView tabSelected="1" zoomScalePageLayoutView="0" workbookViewId="0" topLeftCell="A1">
      <selection activeCell="A4" sqref="A4:AC4"/>
    </sheetView>
  </sheetViews>
  <sheetFormatPr defaultColWidth="8.8515625" defaultRowHeight="15"/>
  <cols>
    <col min="1" max="1" width="8.8515625" style="1" customWidth="1"/>
    <col min="2" max="2" width="22.140625" style="1" customWidth="1"/>
    <col min="3" max="4" width="9.00390625" style="1" hidden="1" customWidth="1"/>
    <col min="5" max="6" width="9.00390625" style="1" customWidth="1"/>
    <col min="7" max="7" width="11.140625" style="1" customWidth="1"/>
    <col min="8" max="8" width="11.57421875" style="1" customWidth="1"/>
    <col min="9" max="9" width="10.421875" style="1" customWidth="1"/>
    <col min="10" max="10" width="11.57421875" style="1" customWidth="1"/>
    <col min="11" max="11" width="9.57421875" style="1" customWidth="1"/>
    <col min="12" max="12" width="10.28125" style="1" hidden="1" customWidth="1"/>
    <col min="13" max="14" width="9.140625" style="1" hidden="1" customWidth="1"/>
    <col min="15" max="15" width="9.00390625" style="1" hidden="1" customWidth="1"/>
    <col min="16" max="19" width="9.00390625" style="1" customWidth="1"/>
    <col min="20" max="20" width="9.00390625" style="1" bestFit="1" customWidth="1"/>
    <col min="21" max="21" width="9.00390625" style="1" hidden="1" customWidth="1"/>
    <col min="22" max="22" width="9.00390625" style="1" bestFit="1" customWidth="1"/>
    <col min="23" max="23" width="9.00390625" style="1" hidden="1" customWidth="1"/>
    <col min="24" max="24" width="9.00390625" style="1" customWidth="1"/>
    <col min="25" max="25" width="10.00390625" style="1" customWidth="1"/>
    <col min="26" max="26" width="10.7109375" style="1" customWidth="1"/>
    <col min="27" max="27" width="9.28125" style="1" bestFit="1" customWidth="1"/>
    <col min="28" max="28" width="9.28125" style="1" customWidth="1"/>
    <col min="29" max="29" width="11.7109375" style="1" customWidth="1"/>
    <col min="30" max="30" width="8.8515625" style="1" customWidth="1"/>
    <col min="31" max="31" width="10.28125" style="1" bestFit="1" customWidth="1"/>
    <col min="32" max="34" width="8.8515625" style="1" customWidth="1"/>
    <col min="35" max="35" width="12.28125" style="1" customWidth="1"/>
    <col min="36" max="16384" width="8.8515625" style="1" customWidth="1"/>
  </cols>
  <sheetData>
    <row r="2" spans="20:29" ht="18.75">
      <c r="T2" s="18"/>
      <c r="U2" s="18"/>
      <c r="V2" s="18"/>
      <c r="W2" s="18"/>
      <c r="X2" s="18"/>
      <c r="Y2" s="18"/>
      <c r="Z2" s="18"/>
      <c r="AA2" s="18"/>
      <c r="AB2" s="18"/>
      <c r="AC2" s="18"/>
    </row>
    <row r="4" spans="1:29" s="2" customFormat="1" ht="18.75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6" spans="1:29" s="4" customFormat="1" ht="14.25">
      <c r="A6" s="3" t="s">
        <v>0</v>
      </c>
      <c r="B6" s="3" t="s">
        <v>1</v>
      </c>
      <c r="C6" s="3">
        <v>2111</v>
      </c>
      <c r="D6" s="3">
        <v>2120</v>
      </c>
      <c r="E6" s="3">
        <v>2111</v>
      </c>
      <c r="F6" s="3">
        <v>2120</v>
      </c>
      <c r="G6" s="3">
        <v>2210</v>
      </c>
      <c r="H6" s="3">
        <v>2220</v>
      </c>
      <c r="I6" s="3">
        <v>2230</v>
      </c>
      <c r="J6" s="3">
        <v>2240</v>
      </c>
      <c r="K6" s="3">
        <v>2250</v>
      </c>
      <c r="L6" s="3">
        <v>2271</v>
      </c>
      <c r="M6" s="3">
        <v>2272</v>
      </c>
      <c r="N6" s="3">
        <v>2273</v>
      </c>
      <c r="O6" s="3">
        <v>2275</v>
      </c>
      <c r="P6" s="3">
        <v>2271</v>
      </c>
      <c r="Q6" s="3">
        <v>2272</v>
      </c>
      <c r="R6" s="3">
        <v>2273</v>
      </c>
      <c r="S6" s="3">
        <v>2275</v>
      </c>
      <c r="T6" s="3">
        <v>2282</v>
      </c>
      <c r="U6" s="3">
        <v>2720</v>
      </c>
      <c r="V6" s="3">
        <v>2730</v>
      </c>
      <c r="W6" s="3">
        <v>2800</v>
      </c>
      <c r="X6" s="3">
        <v>2800</v>
      </c>
      <c r="Y6" s="3">
        <v>3110</v>
      </c>
      <c r="Z6" s="3">
        <v>3132</v>
      </c>
      <c r="AA6" s="3">
        <v>3142</v>
      </c>
      <c r="AB6" s="3">
        <v>3143</v>
      </c>
      <c r="AC6" s="3" t="s">
        <v>2</v>
      </c>
    </row>
    <row r="7" spans="1:29" ht="15">
      <c r="A7" s="5"/>
      <c r="B7" s="5" t="s">
        <v>3</v>
      </c>
      <c r="C7" s="6"/>
      <c r="D7" s="6"/>
      <c r="E7" s="6"/>
      <c r="F7" s="6"/>
      <c r="G7" s="6">
        <v>321700</v>
      </c>
      <c r="H7" s="6">
        <f>1712500</f>
        <v>1712500</v>
      </c>
      <c r="I7" s="6">
        <v>843900</v>
      </c>
      <c r="J7" s="6">
        <v>1103750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v>5493900</v>
      </c>
      <c r="Z7" s="6">
        <v>3877000</v>
      </c>
      <c r="AA7" s="6">
        <v>100000</v>
      </c>
      <c r="AB7" s="6"/>
      <c r="AC7" s="6">
        <f>SUM(C7:AA7)</f>
        <v>13452750</v>
      </c>
    </row>
    <row r="8" spans="1:29" ht="15">
      <c r="A8" s="5"/>
      <c r="B8" s="5" t="s">
        <v>4</v>
      </c>
      <c r="C8" s="6"/>
      <c r="D8" s="6"/>
      <c r="E8" s="6"/>
      <c r="F8" s="6"/>
      <c r="G8" s="6">
        <v>84400</v>
      </c>
      <c r="H8" s="6">
        <v>70000</v>
      </c>
      <c r="I8" s="6">
        <f>484900+500000</f>
        <v>984900</v>
      </c>
      <c r="J8" s="6">
        <v>719150</v>
      </c>
      <c r="K8" s="6"/>
      <c r="L8" s="6"/>
      <c r="M8" s="6"/>
      <c r="N8" s="6"/>
      <c r="O8" s="6"/>
      <c r="P8" s="6">
        <v>658900</v>
      </c>
      <c r="Q8" s="6">
        <v>19200</v>
      </c>
      <c r="R8" s="6">
        <v>26690</v>
      </c>
      <c r="S8" s="6"/>
      <c r="T8" s="6"/>
      <c r="U8" s="6"/>
      <c r="V8" s="6"/>
      <c r="W8" s="6"/>
      <c r="X8" s="6"/>
      <c r="Y8" s="6">
        <v>4020100</v>
      </c>
      <c r="Z8" s="6"/>
      <c r="AA8" s="6"/>
      <c r="AB8" s="6"/>
      <c r="AC8" s="6">
        <f>SUM(C8:AA8)</f>
        <v>6583340</v>
      </c>
    </row>
    <row r="9" spans="1:29" s="4" customFormat="1" ht="14.25">
      <c r="A9" s="3">
        <v>1412010</v>
      </c>
      <c r="B9" s="3"/>
      <c r="C9" s="7">
        <f>SUM(C7:C8)</f>
        <v>0</v>
      </c>
      <c r="D9" s="7">
        <f aca="true" t="shared" si="0" ref="D9:X9">SUM(D7:D8)</f>
        <v>0</v>
      </c>
      <c r="E9" s="7">
        <f t="shared" si="0"/>
        <v>0</v>
      </c>
      <c r="F9" s="7">
        <f t="shared" si="0"/>
        <v>0</v>
      </c>
      <c r="G9" s="7">
        <f>SUM(G7:G8)</f>
        <v>406100</v>
      </c>
      <c r="H9" s="7">
        <f t="shared" si="0"/>
        <v>1782500</v>
      </c>
      <c r="I9" s="7">
        <f t="shared" si="0"/>
        <v>1828800</v>
      </c>
      <c r="J9" s="7">
        <f t="shared" si="0"/>
        <v>1822900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658900</v>
      </c>
      <c r="Q9" s="7">
        <f t="shared" si="0"/>
        <v>19200</v>
      </c>
      <c r="R9" s="7">
        <f t="shared" si="0"/>
        <v>26690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>SUM(Y7:Y8)</f>
        <v>9514000</v>
      </c>
      <c r="Z9" s="7">
        <f>SUM(Z7:Z8)</f>
        <v>3877000</v>
      </c>
      <c r="AA9" s="7">
        <f>SUM(AA7:AA8)</f>
        <v>100000</v>
      </c>
      <c r="AB9" s="7"/>
      <c r="AC9" s="7">
        <f>SUM(AC7:AC8)</f>
        <v>20036090</v>
      </c>
    </row>
    <row r="10" spans="1:36" ht="15">
      <c r="A10" s="5"/>
      <c r="B10" s="5" t="s">
        <v>5</v>
      </c>
      <c r="C10" s="6"/>
      <c r="D10" s="6"/>
      <c r="E10" s="6"/>
      <c r="F10" s="6"/>
      <c r="G10" s="6">
        <v>6000</v>
      </c>
      <c r="H10" s="6">
        <v>143000</v>
      </c>
      <c r="I10" s="6">
        <v>108700</v>
      </c>
      <c r="J10" s="6">
        <v>56400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>
        <v>22310</v>
      </c>
      <c r="AB10" s="6"/>
      <c r="AC10" s="6">
        <f>SUM(C10:AB10)</f>
        <v>336410</v>
      </c>
      <c r="AE10" s="8">
        <v>314.1</v>
      </c>
      <c r="AF10" s="8"/>
      <c r="AG10" s="8"/>
      <c r="AH10" s="8">
        <f>SUM(AE10:AG10)</f>
        <v>314.1</v>
      </c>
      <c r="AI10" s="9">
        <f>AH10*1000</f>
        <v>314100</v>
      </c>
      <c r="AJ10" s="9">
        <f>AC10-AI10</f>
        <v>22310</v>
      </c>
    </row>
    <row r="11" spans="1:36" ht="15">
      <c r="A11" s="5"/>
      <c r="B11" s="5" t="s">
        <v>6</v>
      </c>
      <c r="C11" s="6"/>
      <c r="D11" s="6"/>
      <c r="E11" s="6"/>
      <c r="F11" s="6"/>
      <c r="G11" s="6">
        <v>21300</v>
      </c>
      <c r="H11" s="6">
        <f>50000+154600</f>
        <v>204600</v>
      </c>
      <c r="I11" s="6">
        <v>98700</v>
      </c>
      <c r="J11" s="6">
        <v>33100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aca="true" t="shared" si="1" ref="AC11:AC25">SUM(C11:AB11)</f>
        <v>357700</v>
      </c>
      <c r="AE11" s="8">
        <v>307.7</v>
      </c>
      <c r="AF11" s="8">
        <v>50</v>
      </c>
      <c r="AG11" s="8"/>
      <c r="AH11" s="8">
        <f aca="true" t="shared" si="2" ref="AH11:AH26">SUM(AE11:AG11)</f>
        <v>357.7</v>
      </c>
      <c r="AI11" s="9">
        <f aca="true" t="shared" si="3" ref="AI11:AI26">AH11*1000</f>
        <v>357700</v>
      </c>
      <c r="AJ11" s="9">
        <f aca="true" t="shared" si="4" ref="AJ11:AJ26">AC11-AI11</f>
        <v>0</v>
      </c>
    </row>
    <row r="12" spans="1:36" ht="15">
      <c r="A12" s="5"/>
      <c r="B12" s="5" t="s">
        <v>7</v>
      </c>
      <c r="C12" s="6"/>
      <c r="D12" s="6"/>
      <c r="E12" s="6"/>
      <c r="F12" s="6"/>
      <c r="G12" s="6">
        <v>586760</v>
      </c>
      <c r="H12" s="6">
        <v>1191000</v>
      </c>
      <c r="I12" s="6">
        <v>1585100</v>
      </c>
      <c r="J12" s="6">
        <v>559828</v>
      </c>
      <c r="K12" s="6">
        <v>75000</v>
      </c>
      <c r="L12" s="6"/>
      <c r="M12" s="6"/>
      <c r="N12" s="6"/>
      <c r="O12" s="6"/>
      <c r="P12" s="6"/>
      <c r="Q12" s="6"/>
      <c r="R12" s="6"/>
      <c r="S12" s="6"/>
      <c r="T12" s="6">
        <v>5812</v>
      </c>
      <c r="U12" s="6"/>
      <c r="V12" s="6"/>
      <c r="W12" s="6"/>
      <c r="X12" s="6"/>
      <c r="Y12" s="6"/>
      <c r="Z12" s="6">
        <v>4480000</v>
      </c>
      <c r="AA12" s="6"/>
      <c r="AB12" s="6"/>
      <c r="AC12" s="6">
        <f t="shared" si="1"/>
        <v>8483500</v>
      </c>
      <c r="AE12" s="8">
        <v>2565.5</v>
      </c>
      <c r="AF12" s="8">
        <v>853</v>
      </c>
      <c r="AG12" s="8">
        <v>2300</v>
      </c>
      <c r="AH12" s="8">
        <f t="shared" si="2"/>
        <v>5718.5</v>
      </c>
      <c r="AI12" s="9">
        <f t="shared" si="3"/>
        <v>5718500</v>
      </c>
      <c r="AJ12" s="9">
        <f t="shared" si="4"/>
        <v>2765000</v>
      </c>
    </row>
    <row r="13" spans="1:36" ht="15">
      <c r="A13" s="5"/>
      <c r="B13" s="5" t="s">
        <v>8</v>
      </c>
      <c r="C13" s="6"/>
      <c r="D13" s="6"/>
      <c r="E13" s="6"/>
      <c r="F13" s="6"/>
      <c r="G13" s="6">
        <v>34300</v>
      </c>
      <c r="H13" s="6">
        <f>1448000+1316000</f>
        <v>2764000</v>
      </c>
      <c r="I13" s="6">
        <f>830300+840000</f>
        <v>1670300</v>
      </c>
      <c r="J13" s="6">
        <v>152500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v>2050000</v>
      </c>
      <c r="Z13" s="6">
        <v>1300000</v>
      </c>
      <c r="AA13" s="6"/>
      <c r="AB13" s="6"/>
      <c r="AC13" s="6">
        <f t="shared" si="1"/>
        <v>7971100</v>
      </c>
      <c r="AE13" s="8">
        <v>2465.1</v>
      </c>
      <c r="AF13" s="8"/>
      <c r="AG13" s="8">
        <v>2756</v>
      </c>
      <c r="AH13" s="8">
        <f t="shared" si="2"/>
        <v>5221.1</v>
      </c>
      <c r="AI13" s="9">
        <f t="shared" si="3"/>
        <v>5221100</v>
      </c>
      <c r="AJ13" s="9">
        <f t="shared" si="4"/>
        <v>2750000</v>
      </c>
    </row>
    <row r="14" spans="1:36" ht="15">
      <c r="A14" s="5"/>
      <c r="B14" s="5" t="s">
        <v>9</v>
      </c>
      <c r="C14" s="6"/>
      <c r="D14" s="6"/>
      <c r="E14" s="6"/>
      <c r="F14" s="6"/>
      <c r="G14" s="6">
        <v>63400</v>
      </c>
      <c r="H14" s="6">
        <v>261600</v>
      </c>
      <c r="I14" s="6">
        <v>51200</v>
      </c>
      <c r="J14" s="6">
        <v>21000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800000</v>
      </c>
      <c r="Z14" s="6">
        <v>1200000</v>
      </c>
      <c r="AA14" s="6"/>
      <c r="AB14" s="6"/>
      <c r="AC14" s="6">
        <f t="shared" si="1"/>
        <v>2397200</v>
      </c>
      <c r="AE14" s="8">
        <v>247.2</v>
      </c>
      <c r="AF14" s="8">
        <v>150</v>
      </c>
      <c r="AG14" s="8">
        <v>600</v>
      </c>
      <c r="AH14" s="8">
        <f t="shared" si="2"/>
        <v>997.2</v>
      </c>
      <c r="AI14" s="9">
        <f t="shared" si="3"/>
        <v>997200</v>
      </c>
      <c r="AJ14" s="9">
        <f t="shared" si="4"/>
        <v>1400000</v>
      </c>
    </row>
    <row r="15" spans="1:36" ht="15">
      <c r="A15" s="5"/>
      <c r="B15" s="5" t="s">
        <v>10</v>
      </c>
      <c r="C15" s="6"/>
      <c r="D15" s="6"/>
      <c r="E15" s="6"/>
      <c r="F15" s="6"/>
      <c r="G15" s="6">
        <v>7400</v>
      </c>
      <c r="H15" s="6">
        <v>403000</v>
      </c>
      <c r="I15" s="6">
        <v>95500</v>
      </c>
      <c r="J15" s="6">
        <v>146650</v>
      </c>
      <c r="K15" s="6">
        <v>9150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v>400000</v>
      </c>
      <c r="Z15" s="6">
        <v>2055000</v>
      </c>
      <c r="AA15" s="6"/>
      <c r="AB15" s="6"/>
      <c r="AC15" s="6">
        <f t="shared" si="1"/>
        <v>3116700</v>
      </c>
      <c r="AE15" s="8">
        <v>611.7</v>
      </c>
      <c r="AF15" s="8">
        <v>50</v>
      </c>
      <c r="AG15" s="8"/>
      <c r="AH15" s="8">
        <f t="shared" si="2"/>
        <v>661.7</v>
      </c>
      <c r="AI15" s="9">
        <f t="shared" si="3"/>
        <v>661700</v>
      </c>
      <c r="AJ15" s="9">
        <f t="shared" si="4"/>
        <v>2455000</v>
      </c>
    </row>
    <row r="16" spans="1:36" ht="15">
      <c r="A16" s="5"/>
      <c r="B16" s="5" t="s">
        <v>11</v>
      </c>
      <c r="C16" s="6"/>
      <c r="D16" s="6"/>
      <c r="E16" s="6"/>
      <c r="F16" s="6"/>
      <c r="G16" s="6">
        <v>3300</v>
      </c>
      <c r="H16" s="6">
        <v>48000</v>
      </c>
      <c r="I16" s="6">
        <v>111000</v>
      </c>
      <c r="J16" s="6">
        <v>49000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>
        <v>1000000</v>
      </c>
      <c r="AB16" s="6"/>
      <c r="AC16" s="6">
        <f t="shared" si="1"/>
        <v>1211300</v>
      </c>
      <c r="AE16" s="8">
        <v>211.3</v>
      </c>
      <c r="AF16" s="8">
        <v>0</v>
      </c>
      <c r="AG16" s="8"/>
      <c r="AH16" s="8">
        <f t="shared" si="2"/>
        <v>211.3</v>
      </c>
      <c r="AI16" s="9">
        <f t="shared" si="3"/>
        <v>211300</v>
      </c>
      <c r="AJ16" s="9">
        <f t="shared" si="4"/>
        <v>1000000</v>
      </c>
    </row>
    <row r="17" spans="1:36" ht="15">
      <c r="A17" s="5"/>
      <c r="B17" s="5" t="s">
        <v>12</v>
      </c>
      <c r="C17" s="6"/>
      <c r="D17" s="6"/>
      <c r="E17" s="6"/>
      <c r="F17" s="6"/>
      <c r="G17" s="6">
        <v>566120</v>
      </c>
      <c r="H17" s="6">
        <v>10000</v>
      </c>
      <c r="I17" s="6">
        <v>21280</v>
      </c>
      <c r="J17" s="6">
        <v>105600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400000</v>
      </c>
      <c r="Z17" s="6"/>
      <c r="AA17" s="6"/>
      <c r="AB17" s="6"/>
      <c r="AC17" s="6">
        <f t="shared" si="1"/>
        <v>1103000</v>
      </c>
      <c r="AE17" s="8">
        <v>203</v>
      </c>
      <c r="AF17" s="8"/>
      <c r="AG17" s="8"/>
      <c r="AH17" s="8">
        <f t="shared" si="2"/>
        <v>203</v>
      </c>
      <c r="AI17" s="9">
        <f t="shared" si="3"/>
        <v>203000</v>
      </c>
      <c r="AJ17" s="9">
        <f t="shared" si="4"/>
        <v>900000</v>
      </c>
    </row>
    <row r="18" spans="1:36" ht="15">
      <c r="A18" s="5"/>
      <c r="B18" s="5" t="s">
        <v>13</v>
      </c>
      <c r="C18" s="6"/>
      <c r="D18" s="6"/>
      <c r="E18" s="6"/>
      <c r="F18" s="6"/>
      <c r="G18" s="6">
        <v>83800</v>
      </c>
      <c r="H18" s="6">
        <v>795234</v>
      </c>
      <c r="I18" s="6">
        <v>841300</v>
      </c>
      <c r="J18" s="6">
        <v>436900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v>500000</v>
      </c>
      <c r="Z18" s="6">
        <v>300000</v>
      </c>
      <c r="AA18" s="6"/>
      <c r="AB18" s="6">
        <v>3000000</v>
      </c>
      <c r="AC18" s="6">
        <f t="shared" si="1"/>
        <v>5957234</v>
      </c>
      <c r="AE18" s="8">
        <v>1557.234</v>
      </c>
      <c r="AF18" s="8">
        <v>0</v>
      </c>
      <c r="AG18" s="8">
        <v>1000</v>
      </c>
      <c r="AH18" s="8">
        <f t="shared" si="2"/>
        <v>2557.234</v>
      </c>
      <c r="AI18" s="9">
        <f t="shared" si="3"/>
        <v>2557234</v>
      </c>
      <c r="AJ18" s="9">
        <f t="shared" si="4"/>
        <v>3400000</v>
      </c>
    </row>
    <row r="19" spans="1:36" ht="15">
      <c r="A19" s="5"/>
      <c r="B19" s="5" t="s">
        <v>14</v>
      </c>
      <c r="C19" s="6"/>
      <c r="D19" s="6"/>
      <c r="E19" s="6"/>
      <c r="F19" s="6"/>
      <c r="G19" s="6">
        <v>18700</v>
      </c>
      <c r="H19" s="6">
        <v>16200</v>
      </c>
      <c r="I19" s="6">
        <v>165200</v>
      </c>
      <c r="J19" s="6">
        <v>12800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1"/>
        <v>212900</v>
      </c>
      <c r="AE19" s="8">
        <v>162.9</v>
      </c>
      <c r="AF19" s="8">
        <v>50</v>
      </c>
      <c r="AG19" s="8"/>
      <c r="AH19" s="8">
        <f t="shared" si="2"/>
        <v>212.9</v>
      </c>
      <c r="AI19" s="9">
        <f t="shared" si="3"/>
        <v>212900</v>
      </c>
      <c r="AJ19" s="9">
        <f t="shared" si="4"/>
        <v>0</v>
      </c>
    </row>
    <row r="20" spans="1:36" ht="15">
      <c r="A20" s="5"/>
      <c r="B20" s="5" t="s">
        <v>15</v>
      </c>
      <c r="C20" s="6"/>
      <c r="D20" s="6"/>
      <c r="E20" s="6"/>
      <c r="F20" s="6"/>
      <c r="G20" s="6">
        <v>147500</v>
      </c>
      <c r="H20" s="6">
        <v>1275000</v>
      </c>
      <c r="I20" s="6">
        <v>764800</v>
      </c>
      <c r="J20" s="6">
        <v>5528561.8</v>
      </c>
      <c r="K20" s="6">
        <v>75000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v>5232620</v>
      </c>
      <c r="Z20" s="6">
        <v>164791</v>
      </c>
      <c r="AA20" s="6">
        <v>654689</v>
      </c>
      <c r="AB20" s="6"/>
      <c r="AC20" s="6">
        <f t="shared" si="1"/>
        <v>13842961.8</v>
      </c>
      <c r="AE20" s="8">
        <v>4381.3</v>
      </c>
      <c r="AF20" s="8">
        <f>295+1472</f>
        <v>1767</v>
      </c>
      <c r="AG20" s="8">
        <v>8832</v>
      </c>
      <c r="AH20" s="8">
        <f t="shared" si="2"/>
        <v>14980.3</v>
      </c>
      <c r="AI20" s="9">
        <f t="shared" si="3"/>
        <v>14980300</v>
      </c>
      <c r="AJ20" s="9">
        <f t="shared" si="4"/>
        <v>-1137338.1999999993</v>
      </c>
    </row>
    <row r="21" spans="1:36" ht="15">
      <c r="A21" s="5"/>
      <c r="B21" s="5" t="s">
        <v>16</v>
      </c>
      <c r="C21" s="6"/>
      <c r="D21" s="6"/>
      <c r="E21" s="6"/>
      <c r="F21" s="6"/>
      <c r="G21" s="6">
        <v>14400</v>
      </c>
      <c r="H21" s="6">
        <v>28500</v>
      </c>
      <c r="I21" s="6">
        <f>9000+69600</f>
        <v>78600</v>
      </c>
      <c r="J21" s="6">
        <v>119300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1"/>
        <v>240800</v>
      </c>
      <c r="AE21" s="8">
        <v>221.8</v>
      </c>
      <c r="AF21" s="8">
        <v>9</v>
      </c>
      <c r="AG21" s="8"/>
      <c r="AH21" s="8">
        <f t="shared" si="2"/>
        <v>230.8</v>
      </c>
      <c r="AI21" s="9">
        <f t="shared" si="3"/>
        <v>230800</v>
      </c>
      <c r="AJ21" s="9">
        <f t="shared" si="4"/>
        <v>10000</v>
      </c>
    </row>
    <row r="22" spans="1:36" ht="15">
      <c r="A22" s="5"/>
      <c r="B22" s="5" t="s">
        <v>17</v>
      </c>
      <c r="C22" s="6"/>
      <c r="D22" s="6"/>
      <c r="E22" s="6"/>
      <c r="F22" s="6"/>
      <c r="G22" s="6">
        <v>30300</v>
      </c>
      <c r="H22" s="6">
        <v>222900</v>
      </c>
      <c r="I22" s="6">
        <v>316000</v>
      </c>
      <c r="J22" s="6">
        <v>199800</v>
      </c>
      <c r="K22" s="6"/>
      <c r="L22" s="6"/>
      <c r="M22" s="6"/>
      <c r="N22" s="6"/>
      <c r="O22" s="6"/>
      <c r="P22" s="6"/>
      <c r="Q22" s="6"/>
      <c r="R22" s="6"/>
      <c r="S22" s="6"/>
      <c r="T22" s="6">
        <v>14500</v>
      </c>
      <c r="U22" s="6"/>
      <c r="V22" s="6"/>
      <c r="W22" s="6"/>
      <c r="X22" s="6"/>
      <c r="Y22" s="6"/>
      <c r="Z22" s="6"/>
      <c r="AA22" s="6"/>
      <c r="AB22" s="6"/>
      <c r="AC22" s="6">
        <f t="shared" si="1"/>
        <v>783500</v>
      </c>
      <c r="AE22" s="8">
        <v>663.5</v>
      </c>
      <c r="AF22" s="8">
        <v>120</v>
      </c>
      <c r="AG22" s="8"/>
      <c r="AH22" s="8">
        <f t="shared" si="2"/>
        <v>783.5</v>
      </c>
      <c r="AI22" s="9">
        <f t="shared" si="3"/>
        <v>783500</v>
      </c>
      <c r="AJ22" s="9">
        <f t="shared" si="4"/>
        <v>0</v>
      </c>
    </row>
    <row r="23" spans="1:36" ht="15">
      <c r="A23" s="5"/>
      <c r="B23" s="5" t="s">
        <v>18</v>
      </c>
      <c r="C23" s="6"/>
      <c r="D23" s="6"/>
      <c r="E23" s="6"/>
      <c r="F23" s="6"/>
      <c r="G23" s="6">
        <v>227400</v>
      </c>
      <c r="H23" s="6">
        <v>29600</v>
      </c>
      <c r="I23" s="6">
        <v>276100</v>
      </c>
      <c r="J23" s="6">
        <f>162300-100000</f>
        <v>62300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v>50000</v>
      </c>
      <c r="Z23" s="6"/>
      <c r="AA23" s="6">
        <v>919000</v>
      </c>
      <c r="AB23" s="6"/>
      <c r="AC23" s="6">
        <f t="shared" si="1"/>
        <v>1564400</v>
      </c>
      <c r="AE23" s="8">
        <v>295.4</v>
      </c>
      <c r="AF23" s="8">
        <v>200</v>
      </c>
      <c r="AG23" s="8">
        <v>919</v>
      </c>
      <c r="AH23" s="8">
        <f t="shared" si="2"/>
        <v>1414.4</v>
      </c>
      <c r="AI23" s="9">
        <f t="shared" si="3"/>
        <v>1414400</v>
      </c>
      <c r="AJ23" s="9">
        <f t="shared" si="4"/>
        <v>150000</v>
      </c>
    </row>
    <row r="24" spans="1:36" s="12" customFormat="1" ht="15">
      <c r="A24" s="10"/>
      <c r="B24" s="10" t="s">
        <v>19</v>
      </c>
      <c r="C24" s="11"/>
      <c r="D24" s="11"/>
      <c r="E24" s="11"/>
      <c r="F24" s="11"/>
      <c r="G24" s="11">
        <v>189600</v>
      </c>
      <c r="H24" s="11">
        <v>379400</v>
      </c>
      <c r="I24" s="11">
        <v>46400</v>
      </c>
      <c r="J24" s="11">
        <v>248100</v>
      </c>
      <c r="K24" s="11">
        <v>10200</v>
      </c>
      <c r="L24" s="11"/>
      <c r="M24" s="11"/>
      <c r="N24" s="11"/>
      <c r="O24" s="11"/>
      <c r="P24" s="11"/>
      <c r="Q24" s="11"/>
      <c r="R24" s="11"/>
      <c r="S24" s="11"/>
      <c r="T24" s="11">
        <v>5800</v>
      </c>
      <c r="U24" s="11"/>
      <c r="V24" s="11"/>
      <c r="W24" s="11"/>
      <c r="X24" s="11"/>
      <c r="Y24" s="11">
        <v>70000</v>
      </c>
      <c r="Z24" s="11">
        <v>1000000</v>
      </c>
      <c r="AA24" s="11">
        <v>30000</v>
      </c>
      <c r="AB24" s="11"/>
      <c r="AC24" s="6">
        <f t="shared" si="1"/>
        <v>1979500</v>
      </c>
      <c r="AE24" s="8">
        <v>539.8</v>
      </c>
      <c r="AF24" s="8">
        <v>100</v>
      </c>
      <c r="AG24" s="8">
        <v>1360</v>
      </c>
      <c r="AH24" s="8">
        <f t="shared" si="2"/>
        <v>1999.8</v>
      </c>
      <c r="AI24" s="9">
        <f t="shared" si="3"/>
        <v>1999800</v>
      </c>
      <c r="AJ24" s="9">
        <f t="shared" si="4"/>
        <v>-20300</v>
      </c>
    </row>
    <row r="25" spans="1:36" ht="15">
      <c r="A25" s="5"/>
      <c r="B25" s="5" t="s">
        <v>20</v>
      </c>
      <c r="C25" s="6"/>
      <c r="D25" s="6"/>
      <c r="E25" s="6"/>
      <c r="F25" s="6"/>
      <c r="G25" s="6">
        <f>32000+32200</f>
        <v>64200</v>
      </c>
      <c r="H25" s="6">
        <f>86500</f>
        <v>86500</v>
      </c>
      <c r="I25" s="6">
        <v>61800</v>
      </c>
      <c r="J25" s="6">
        <f>37100+32500</f>
        <v>69600</v>
      </c>
      <c r="K25" s="6">
        <v>5300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150000</v>
      </c>
      <c r="Z25" s="6"/>
      <c r="AA25" s="6"/>
      <c r="AB25" s="6"/>
      <c r="AC25" s="6">
        <f t="shared" si="1"/>
        <v>437400</v>
      </c>
      <c r="AE25" s="8">
        <v>197.4</v>
      </c>
      <c r="AF25" s="8">
        <v>90</v>
      </c>
      <c r="AG25" s="8"/>
      <c r="AH25" s="8">
        <f t="shared" si="2"/>
        <v>287.4</v>
      </c>
      <c r="AI25" s="9">
        <f t="shared" si="3"/>
        <v>287400</v>
      </c>
      <c r="AJ25" s="9">
        <f t="shared" si="4"/>
        <v>150000</v>
      </c>
    </row>
    <row r="26" spans="1:36" s="4" customFormat="1" ht="15">
      <c r="A26" s="3">
        <v>1412030</v>
      </c>
      <c r="B26" s="3"/>
      <c r="C26" s="7">
        <f>SUM(C10:C25)</f>
        <v>0</v>
      </c>
      <c r="D26" s="7">
        <f>SUM(D10:D25)</f>
        <v>0</v>
      </c>
      <c r="E26" s="7">
        <f>SUM(E10:E25)</f>
        <v>0</v>
      </c>
      <c r="F26" s="7">
        <f>SUM(F10:F25)</f>
        <v>0</v>
      </c>
      <c r="G26" s="7">
        <f>SUM(G10:G25)</f>
        <v>2064480</v>
      </c>
      <c r="H26" s="7">
        <f aca="true" t="shared" si="5" ref="H26:AC26">SUM(H10:H25)</f>
        <v>7858534</v>
      </c>
      <c r="I26" s="7">
        <f t="shared" si="5"/>
        <v>6291980</v>
      </c>
      <c r="J26" s="7">
        <f t="shared" si="5"/>
        <v>7801439.8</v>
      </c>
      <c r="K26" s="7">
        <f t="shared" si="5"/>
        <v>174650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26112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9652620</v>
      </c>
      <c r="Z26" s="7">
        <f t="shared" si="5"/>
        <v>10499791</v>
      </c>
      <c r="AA26" s="7">
        <f t="shared" si="5"/>
        <v>2625999</v>
      </c>
      <c r="AB26" s="7">
        <f t="shared" si="5"/>
        <v>3000000</v>
      </c>
      <c r="AC26" s="7">
        <f t="shared" si="5"/>
        <v>49995605.8</v>
      </c>
      <c r="AE26" s="13">
        <f>SUM(AE10:AE25)</f>
        <v>14944.933999999997</v>
      </c>
      <c r="AF26" s="13">
        <f>SUM(AF10:AF25)</f>
        <v>3439</v>
      </c>
      <c r="AG26" s="13">
        <f>SUM(AG10:AG25)</f>
        <v>17767</v>
      </c>
      <c r="AH26" s="8">
        <f t="shared" si="2"/>
        <v>36150.933999999994</v>
      </c>
      <c r="AI26" s="9">
        <f t="shared" si="3"/>
        <v>36150933.99999999</v>
      </c>
      <c r="AJ26" s="9">
        <f t="shared" si="4"/>
        <v>13844671.800000004</v>
      </c>
    </row>
    <row r="27" spans="1:29" ht="15">
      <c r="A27" s="5"/>
      <c r="B27" s="5" t="s">
        <v>7</v>
      </c>
      <c r="C27" s="6"/>
      <c r="D27" s="6"/>
      <c r="E27" s="6"/>
      <c r="F27" s="6"/>
      <c r="G27" s="6">
        <v>64600</v>
      </c>
      <c r="H27" s="6">
        <v>157400</v>
      </c>
      <c r="I27" s="6">
        <v>682400</v>
      </c>
      <c r="J27" s="6">
        <v>383570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1250000</v>
      </c>
      <c r="Z27" s="6">
        <v>1530000</v>
      </c>
      <c r="AA27" s="6"/>
      <c r="AB27" s="6"/>
      <c r="AC27" s="6">
        <f>SUM(C27:AA27)</f>
        <v>4067970</v>
      </c>
    </row>
    <row r="28" spans="1:29" s="4" customFormat="1" ht="14.25">
      <c r="A28" s="3">
        <v>1412060</v>
      </c>
      <c r="B28" s="3"/>
      <c r="C28" s="7">
        <f>SUM(C27)</f>
        <v>0</v>
      </c>
      <c r="D28" s="7">
        <f aca="true" t="shared" si="6" ref="D28:AC28">SUM(D27)</f>
        <v>0</v>
      </c>
      <c r="E28" s="7">
        <f t="shared" si="6"/>
        <v>0</v>
      </c>
      <c r="F28" s="7">
        <f t="shared" si="6"/>
        <v>0</v>
      </c>
      <c r="G28" s="7">
        <f t="shared" si="6"/>
        <v>64600</v>
      </c>
      <c r="H28" s="7">
        <f t="shared" si="6"/>
        <v>157400</v>
      </c>
      <c r="I28" s="7">
        <f t="shared" si="6"/>
        <v>682400</v>
      </c>
      <c r="J28" s="7">
        <f t="shared" si="6"/>
        <v>383570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7">
        <f t="shared" si="6"/>
        <v>0</v>
      </c>
      <c r="R28" s="7">
        <f t="shared" si="6"/>
        <v>0</v>
      </c>
      <c r="S28" s="7">
        <f t="shared" si="6"/>
        <v>0</v>
      </c>
      <c r="T28" s="7">
        <f t="shared" si="6"/>
        <v>0</v>
      </c>
      <c r="U28" s="7">
        <f t="shared" si="6"/>
        <v>0</v>
      </c>
      <c r="V28" s="7">
        <f t="shared" si="6"/>
        <v>0</v>
      </c>
      <c r="W28" s="7">
        <f t="shared" si="6"/>
        <v>0</v>
      </c>
      <c r="X28" s="7">
        <f t="shared" si="6"/>
        <v>0</v>
      </c>
      <c r="Y28" s="7">
        <f t="shared" si="6"/>
        <v>1250000</v>
      </c>
      <c r="Z28" s="7">
        <f t="shared" si="6"/>
        <v>1530000</v>
      </c>
      <c r="AA28" s="7">
        <f t="shared" si="6"/>
        <v>0</v>
      </c>
      <c r="AB28" s="7">
        <f t="shared" si="6"/>
        <v>0</v>
      </c>
      <c r="AC28" s="7">
        <f t="shared" si="6"/>
        <v>4067970</v>
      </c>
    </row>
    <row r="29" spans="1:29" ht="15">
      <c r="A29" s="5"/>
      <c r="B29" s="5" t="s">
        <v>21</v>
      </c>
      <c r="C29" s="6"/>
      <c r="D29" s="6"/>
      <c r="E29" s="6"/>
      <c r="F29" s="6"/>
      <c r="G29" s="6">
        <v>37500</v>
      </c>
      <c r="H29" s="6">
        <v>35500</v>
      </c>
      <c r="I29" s="6">
        <v>118300</v>
      </c>
      <c r="J29" s="6">
        <v>9400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v>200000</v>
      </c>
      <c r="Z29" s="6"/>
      <c r="AA29" s="6"/>
      <c r="AB29" s="6"/>
      <c r="AC29" s="6">
        <f>SUM(C29:AA29)</f>
        <v>400700</v>
      </c>
    </row>
    <row r="30" spans="1:29" ht="15">
      <c r="A30" s="5"/>
      <c r="B30" s="5" t="s">
        <v>22</v>
      </c>
      <c r="C30" s="6"/>
      <c r="D30" s="6"/>
      <c r="E30" s="6"/>
      <c r="F30" s="6"/>
      <c r="G30" s="6">
        <v>1200</v>
      </c>
      <c r="H30" s="6">
        <v>50800</v>
      </c>
      <c r="I30" s="6">
        <v>163100</v>
      </c>
      <c r="J30" s="6">
        <v>133400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v>495300</v>
      </c>
      <c r="Z30" s="6">
        <v>2100000</v>
      </c>
      <c r="AA30" s="6"/>
      <c r="AB30" s="6"/>
      <c r="AC30" s="6">
        <f>SUM(C30:AA30)</f>
        <v>2943800</v>
      </c>
    </row>
    <row r="31" spans="1:29" ht="15">
      <c r="A31" s="5"/>
      <c r="B31" s="5" t="s">
        <v>23</v>
      </c>
      <c r="C31" s="6"/>
      <c r="D31" s="6"/>
      <c r="E31" s="6"/>
      <c r="F31" s="6"/>
      <c r="G31" s="6">
        <v>7500</v>
      </c>
      <c r="H31" s="6">
        <v>9000</v>
      </c>
      <c r="I31" s="6">
        <v>203600</v>
      </c>
      <c r="J31" s="6">
        <v>18600</v>
      </c>
      <c r="K31" s="6">
        <v>7000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115000</v>
      </c>
      <c r="Z31" s="6">
        <v>392000</v>
      </c>
      <c r="AA31" s="6"/>
      <c r="AB31" s="6"/>
      <c r="AC31" s="6">
        <f>SUM(C31:AA31)</f>
        <v>752700</v>
      </c>
    </row>
    <row r="32" spans="1:29" s="4" customFormat="1" ht="14.25">
      <c r="A32" s="3">
        <v>1412070</v>
      </c>
      <c r="B32" s="3"/>
      <c r="C32" s="7">
        <f>SUM(C29:C31)</f>
        <v>0</v>
      </c>
      <c r="D32" s="7">
        <f aca="true" t="shared" si="7" ref="D32:AC32">SUM(D29:D31)</f>
        <v>0</v>
      </c>
      <c r="E32" s="7">
        <f t="shared" si="7"/>
        <v>0</v>
      </c>
      <c r="F32" s="7">
        <f t="shared" si="7"/>
        <v>0</v>
      </c>
      <c r="G32" s="7">
        <f t="shared" si="7"/>
        <v>46200</v>
      </c>
      <c r="H32" s="7">
        <f t="shared" si="7"/>
        <v>95300</v>
      </c>
      <c r="I32" s="7">
        <f t="shared" si="7"/>
        <v>485000</v>
      </c>
      <c r="J32" s="7">
        <f t="shared" si="7"/>
        <v>161400</v>
      </c>
      <c r="K32" s="7">
        <f t="shared" si="7"/>
        <v>7000</v>
      </c>
      <c r="L32" s="7">
        <f t="shared" si="7"/>
        <v>0</v>
      </c>
      <c r="M32" s="7">
        <f t="shared" si="7"/>
        <v>0</v>
      </c>
      <c r="N32" s="7">
        <f t="shared" si="7"/>
        <v>0</v>
      </c>
      <c r="O32" s="7">
        <f t="shared" si="7"/>
        <v>0</v>
      </c>
      <c r="P32" s="7">
        <f t="shared" si="7"/>
        <v>0</v>
      </c>
      <c r="Q32" s="7">
        <f t="shared" si="7"/>
        <v>0</v>
      </c>
      <c r="R32" s="7">
        <f t="shared" si="7"/>
        <v>0</v>
      </c>
      <c r="S32" s="7"/>
      <c r="T32" s="7">
        <f t="shared" si="7"/>
        <v>0</v>
      </c>
      <c r="U32" s="7">
        <f t="shared" si="7"/>
        <v>0</v>
      </c>
      <c r="V32" s="7">
        <f t="shared" si="7"/>
        <v>0</v>
      </c>
      <c r="W32" s="7">
        <f t="shared" si="7"/>
        <v>0</v>
      </c>
      <c r="X32" s="7">
        <f t="shared" si="7"/>
        <v>0</v>
      </c>
      <c r="Y32" s="7">
        <f t="shared" si="7"/>
        <v>810300</v>
      </c>
      <c r="Z32" s="7">
        <f t="shared" si="7"/>
        <v>2492000</v>
      </c>
      <c r="AA32" s="7">
        <f t="shared" si="7"/>
        <v>0</v>
      </c>
      <c r="AB32" s="7">
        <f t="shared" si="7"/>
        <v>0</v>
      </c>
      <c r="AC32" s="7">
        <f t="shared" si="7"/>
        <v>4097200</v>
      </c>
    </row>
    <row r="33" spans="1:29" ht="15">
      <c r="A33" s="5"/>
      <c r="B33" s="5" t="s">
        <v>24</v>
      </c>
      <c r="C33" s="6"/>
      <c r="D33" s="6"/>
      <c r="E33" s="6"/>
      <c r="F33" s="6"/>
      <c r="G33" s="6">
        <v>17400</v>
      </c>
      <c r="H33" s="6">
        <v>142900</v>
      </c>
      <c r="I33" s="6">
        <v>208500</v>
      </c>
      <c r="J33" s="6">
        <v>37900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2200000</v>
      </c>
      <c r="AA33" s="6"/>
      <c r="AB33" s="6"/>
      <c r="AC33" s="6">
        <f>SUM(C33:AA33)</f>
        <v>2606700</v>
      </c>
    </row>
    <row r="34" spans="1:29" ht="15">
      <c r="A34" s="5"/>
      <c r="B34" s="5" t="s">
        <v>25</v>
      </c>
      <c r="C34" s="6"/>
      <c r="D34" s="6"/>
      <c r="E34" s="6"/>
      <c r="F34" s="6"/>
      <c r="G34" s="6">
        <v>43400</v>
      </c>
      <c r="H34" s="6">
        <v>27000</v>
      </c>
      <c r="I34" s="6">
        <v>164300</v>
      </c>
      <c r="J34" s="6">
        <v>108860</v>
      </c>
      <c r="K34" s="6">
        <v>2000</v>
      </c>
      <c r="L34" s="6"/>
      <c r="M34" s="6"/>
      <c r="N34" s="6"/>
      <c r="O34" s="6"/>
      <c r="P34" s="6"/>
      <c r="Q34" s="6"/>
      <c r="R34" s="6"/>
      <c r="S34" s="6"/>
      <c r="T34" s="6">
        <v>240</v>
      </c>
      <c r="U34" s="6"/>
      <c r="V34" s="6"/>
      <c r="W34" s="6"/>
      <c r="X34" s="6"/>
      <c r="Y34" s="6">
        <v>499500</v>
      </c>
      <c r="Z34" s="6">
        <v>126000</v>
      </c>
      <c r="AA34" s="6">
        <v>300500</v>
      </c>
      <c r="AB34" s="6"/>
      <c r="AC34" s="6">
        <f>SUM(C34:AA34)</f>
        <v>1271800</v>
      </c>
    </row>
    <row r="35" spans="1:29" s="4" customFormat="1" ht="14.25">
      <c r="A35" s="3">
        <v>1412090</v>
      </c>
      <c r="B35" s="3"/>
      <c r="C35" s="7">
        <f>SUM(C33:C34)</f>
        <v>0</v>
      </c>
      <c r="D35" s="7">
        <f aca="true" t="shared" si="8" ref="D35:AC35">SUM(D33:D34)</f>
        <v>0</v>
      </c>
      <c r="E35" s="7">
        <f t="shared" si="8"/>
        <v>0</v>
      </c>
      <c r="F35" s="7">
        <f t="shared" si="8"/>
        <v>0</v>
      </c>
      <c r="G35" s="7">
        <f t="shared" si="8"/>
        <v>60800</v>
      </c>
      <c r="H35" s="7">
        <f t="shared" si="8"/>
        <v>169900</v>
      </c>
      <c r="I35" s="7">
        <f t="shared" si="8"/>
        <v>372800</v>
      </c>
      <c r="J35" s="7">
        <f t="shared" si="8"/>
        <v>146760</v>
      </c>
      <c r="K35" s="7">
        <f t="shared" si="8"/>
        <v>2000</v>
      </c>
      <c r="L35" s="7">
        <f t="shared" si="8"/>
        <v>0</v>
      </c>
      <c r="M35" s="7">
        <f t="shared" si="8"/>
        <v>0</v>
      </c>
      <c r="N35" s="7">
        <f t="shared" si="8"/>
        <v>0</v>
      </c>
      <c r="O35" s="7">
        <f t="shared" si="8"/>
        <v>0</v>
      </c>
      <c r="P35" s="7"/>
      <c r="Q35" s="7"/>
      <c r="R35" s="7"/>
      <c r="S35" s="7"/>
      <c r="T35" s="7">
        <f t="shared" si="8"/>
        <v>240</v>
      </c>
      <c r="U35" s="7">
        <f t="shared" si="8"/>
        <v>0</v>
      </c>
      <c r="V35" s="7">
        <f t="shared" si="8"/>
        <v>0</v>
      </c>
      <c r="W35" s="7">
        <f t="shared" si="8"/>
        <v>0</v>
      </c>
      <c r="X35" s="7">
        <f t="shared" si="8"/>
        <v>0</v>
      </c>
      <c r="Y35" s="7">
        <f t="shared" si="8"/>
        <v>499500</v>
      </c>
      <c r="Z35" s="7">
        <f t="shared" si="8"/>
        <v>2326000</v>
      </c>
      <c r="AA35" s="7">
        <f t="shared" si="8"/>
        <v>300500</v>
      </c>
      <c r="AB35" s="7">
        <f t="shared" si="8"/>
        <v>0</v>
      </c>
      <c r="AC35" s="7">
        <f t="shared" si="8"/>
        <v>3878500</v>
      </c>
    </row>
    <row r="36" spans="1:29" ht="15">
      <c r="A36" s="5"/>
      <c r="B36" s="5" t="s">
        <v>26</v>
      </c>
      <c r="C36" s="6"/>
      <c r="D36" s="6"/>
      <c r="E36" s="6"/>
      <c r="F36" s="6"/>
      <c r="G36" s="6">
        <v>13500</v>
      </c>
      <c r="H36" s="6">
        <v>1750100</v>
      </c>
      <c r="I36" s="6">
        <v>156800</v>
      </c>
      <c r="J36" s="6">
        <v>406600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>SUM(C36:AA36)</f>
        <v>2327000</v>
      </c>
    </row>
    <row r="37" spans="1:29" s="4" customFormat="1" ht="14.25">
      <c r="A37" s="3">
        <v>1412100</v>
      </c>
      <c r="B37" s="3"/>
      <c r="C37" s="7">
        <f>SUM(C36)</f>
        <v>0</v>
      </c>
      <c r="D37" s="7">
        <f aca="true" t="shared" si="9" ref="D37:AC37">SUM(D36)</f>
        <v>0</v>
      </c>
      <c r="E37" s="7">
        <f t="shared" si="9"/>
        <v>0</v>
      </c>
      <c r="F37" s="7">
        <f t="shared" si="9"/>
        <v>0</v>
      </c>
      <c r="G37" s="7">
        <f t="shared" si="9"/>
        <v>13500</v>
      </c>
      <c r="H37" s="7">
        <f t="shared" si="9"/>
        <v>1750100</v>
      </c>
      <c r="I37" s="7">
        <f t="shared" si="9"/>
        <v>156800</v>
      </c>
      <c r="J37" s="7">
        <f t="shared" si="9"/>
        <v>406600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7">
        <f t="shared" si="9"/>
        <v>0</v>
      </c>
      <c r="R37" s="7">
        <f t="shared" si="9"/>
        <v>0</v>
      </c>
      <c r="S37" s="7">
        <f t="shared" si="9"/>
        <v>0</v>
      </c>
      <c r="T37" s="7">
        <f t="shared" si="9"/>
        <v>0</v>
      </c>
      <c r="U37" s="7">
        <f t="shared" si="9"/>
        <v>0</v>
      </c>
      <c r="V37" s="7">
        <f>SUM(V36)</f>
        <v>0</v>
      </c>
      <c r="W37" s="7">
        <f>SUM(W36)</f>
        <v>0</v>
      </c>
      <c r="X37" s="7">
        <f>SUM(X36)</f>
        <v>0</v>
      </c>
      <c r="Y37" s="7">
        <f t="shared" si="9"/>
        <v>0</v>
      </c>
      <c r="Z37" s="7">
        <f t="shared" si="9"/>
        <v>0</v>
      </c>
      <c r="AA37" s="7">
        <f t="shared" si="9"/>
        <v>0</v>
      </c>
      <c r="AB37" s="7">
        <f t="shared" si="9"/>
        <v>0</v>
      </c>
      <c r="AC37" s="7">
        <f t="shared" si="9"/>
        <v>2327000</v>
      </c>
    </row>
    <row r="38" spans="1:29" ht="15">
      <c r="A38" s="5"/>
      <c r="B38" s="5" t="s">
        <v>27</v>
      </c>
      <c r="C38" s="6"/>
      <c r="D38" s="6"/>
      <c r="E38" s="6"/>
      <c r="F38" s="6"/>
      <c r="G38" s="6">
        <v>12119150</v>
      </c>
      <c r="H38" s="6">
        <v>216792</v>
      </c>
      <c r="I38" s="6"/>
      <c r="J38" s="6">
        <v>2292408</v>
      </c>
      <c r="K38" s="6">
        <v>97928</v>
      </c>
      <c r="L38" s="6"/>
      <c r="M38" s="6"/>
      <c r="N38" s="6"/>
      <c r="O38" s="6"/>
      <c r="P38" s="6"/>
      <c r="Q38" s="6"/>
      <c r="R38" s="6"/>
      <c r="S38" s="6"/>
      <c r="T38" s="6">
        <v>4552</v>
      </c>
      <c r="U38" s="6"/>
      <c r="V38" s="6">
        <v>5170</v>
      </c>
      <c r="W38" s="6"/>
      <c r="X38" s="6"/>
      <c r="Y38" s="6">
        <v>10632244</v>
      </c>
      <c r="Z38" s="6">
        <v>7756</v>
      </c>
      <c r="AA38" s="6"/>
      <c r="AB38" s="6"/>
      <c r="AC38" s="6">
        <f>SUM(C38:AA38)</f>
        <v>25376000</v>
      </c>
    </row>
    <row r="39" spans="1:29" s="4" customFormat="1" ht="14.25">
      <c r="A39" s="3">
        <v>1412110</v>
      </c>
      <c r="B39" s="3"/>
      <c r="C39" s="7">
        <f>SUM(C38)</f>
        <v>0</v>
      </c>
      <c r="D39" s="7">
        <f aca="true" t="shared" si="10" ref="D39:AC39">SUM(D38)</f>
        <v>0</v>
      </c>
      <c r="E39" s="7">
        <f t="shared" si="10"/>
        <v>0</v>
      </c>
      <c r="F39" s="7">
        <f t="shared" si="10"/>
        <v>0</v>
      </c>
      <c r="G39" s="7">
        <f t="shared" si="10"/>
        <v>12119150</v>
      </c>
      <c r="H39" s="7">
        <f t="shared" si="10"/>
        <v>216792</v>
      </c>
      <c r="I39" s="7">
        <f t="shared" si="10"/>
        <v>0</v>
      </c>
      <c r="J39" s="7">
        <f t="shared" si="10"/>
        <v>2292408</v>
      </c>
      <c r="K39" s="7">
        <f t="shared" si="10"/>
        <v>97928</v>
      </c>
      <c r="L39" s="7">
        <f t="shared" si="10"/>
        <v>0</v>
      </c>
      <c r="M39" s="7">
        <f t="shared" si="10"/>
        <v>0</v>
      </c>
      <c r="N39" s="7">
        <f t="shared" si="10"/>
        <v>0</v>
      </c>
      <c r="O39" s="7">
        <f t="shared" si="10"/>
        <v>0</v>
      </c>
      <c r="P39" s="7">
        <f t="shared" si="10"/>
        <v>0</v>
      </c>
      <c r="Q39" s="7">
        <f t="shared" si="10"/>
        <v>0</v>
      </c>
      <c r="R39" s="7">
        <f t="shared" si="10"/>
        <v>0</v>
      </c>
      <c r="S39" s="7">
        <f t="shared" si="10"/>
        <v>0</v>
      </c>
      <c r="T39" s="7">
        <f t="shared" si="10"/>
        <v>4552</v>
      </c>
      <c r="U39" s="7">
        <f t="shared" si="10"/>
        <v>0</v>
      </c>
      <c r="V39" s="7">
        <f t="shared" si="10"/>
        <v>5170</v>
      </c>
      <c r="W39" s="7">
        <f t="shared" si="10"/>
        <v>0</v>
      </c>
      <c r="X39" s="7">
        <f t="shared" si="10"/>
        <v>0</v>
      </c>
      <c r="Y39" s="7">
        <f t="shared" si="10"/>
        <v>10632244</v>
      </c>
      <c r="Z39" s="7">
        <f t="shared" si="10"/>
        <v>7756</v>
      </c>
      <c r="AA39" s="7">
        <f t="shared" si="10"/>
        <v>0</v>
      </c>
      <c r="AB39" s="7">
        <f t="shared" si="10"/>
        <v>0</v>
      </c>
      <c r="AC39" s="7">
        <f t="shared" si="10"/>
        <v>25376000</v>
      </c>
    </row>
    <row r="40" spans="1:29" ht="15">
      <c r="A40" s="5"/>
      <c r="B40" s="5" t="s">
        <v>28</v>
      </c>
      <c r="C40" s="6"/>
      <c r="D40" s="6"/>
      <c r="E40" s="6"/>
      <c r="F40" s="6"/>
      <c r="G40" s="6">
        <v>52400</v>
      </c>
      <c r="H40" s="6">
        <v>6000</v>
      </c>
      <c r="I40" s="6"/>
      <c r="J40" s="6">
        <v>72900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>
        <v>300</v>
      </c>
      <c r="Y40" s="6">
        <v>200000</v>
      </c>
      <c r="Z40" s="6"/>
      <c r="AA40" s="6"/>
      <c r="AB40" s="6"/>
      <c r="AC40" s="6">
        <f>SUM(C40:AA40)</f>
        <v>331600</v>
      </c>
    </row>
    <row r="41" spans="1:29" s="4" customFormat="1" ht="14.25">
      <c r="A41" s="3">
        <v>1412130</v>
      </c>
      <c r="B41" s="3"/>
      <c r="C41" s="7">
        <f>SUM(C40)</f>
        <v>0</v>
      </c>
      <c r="D41" s="7">
        <f aca="true" t="shared" si="11" ref="D41:AC41">SUM(D40)</f>
        <v>0</v>
      </c>
      <c r="E41" s="7">
        <f t="shared" si="11"/>
        <v>0</v>
      </c>
      <c r="F41" s="7">
        <f t="shared" si="11"/>
        <v>0</v>
      </c>
      <c r="G41" s="7">
        <f t="shared" si="11"/>
        <v>52400</v>
      </c>
      <c r="H41" s="7">
        <f t="shared" si="11"/>
        <v>6000</v>
      </c>
      <c r="I41" s="7">
        <f t="shared" si="11"/>
        <v>0</v>
      </c>
      <c r="J41" s="7">
        <f t="shared" si="11"/>
        <v>72900</v>
      </c>
      <c r="K41" s="7">
        <f t="shared" si="11"/>
        <v>0</v>
      </c>
      <c r="L41" s="7">
        <f t="shared" si="11"/>
        <v>0</v>
      </c>
      <c r="M41" s="7">
        <f t="shared" si="11"/>
        <v>0</v>
      </c>
      <c r="N41" s="7">
        <f t="shared" si="11"/>
        <v>0</v>
      </c>
      <c r="O41" s="7">
        <f t="shared" si="11"/>
        <v>0</v>
      </c>
      <c r="P41" s="7">
        <f t="shared" si="11"/>
        <v>0</v>
      </c>
      <c r="Q41" s="7">
        <f t="shared" si="11"/>
        <v>0</v>
      </c>
      <c r="R41" s="7">
        <f t="shared" si="11"/>
        <v>0</v>
      </c>
      <c r="S41" s="7">
        <f t="shared" si="11"/>
        <v>0</v>
      </c>
      <c r="T41" s="7">
        <f t="shared" si="11"/>
        <v>0</v>
      </c>
      <c r="U41" s="7">
        <f t="shared" si="11"/>
        <v>0</v>
      </c>
      <c r="V41" s="7">
        <f t="shared" si="11"/>
        <v>0</v>
      </c>
      <c r="W41" s="7">
        <f t="shared" si="11"/>
        <v>0</v>
      </c>
      <c r="X41" s="7">
        <f t="shared" si="11"/>
        <v>300</v>
      </c>
      <c r="Y41" s="7">
        <f t="shared" si="11"/>
        <v>200000</v>
      </c>
      <c r="Z41" s="7">
        <f t="shared" si="11"/>
        <v>0</v>
      </c>
      <c r="AA41" s="7">
        <f t="shared" si="11"/>
        <v>0</v>
      </c>
      <c r="AB41" s="7">
        <f t="shared" si="11"/>
        <v>0</v>
      </c>
      <c r="AC41" s="7">
        <f t="shared" si="11"/>
        <v>331600</v>
      </c>
    </row>
    <row r="42" spans="1:29" ht="15">
      <c r="A42" s="5"/>
      <c r="B42" s="5" t="s">
        <v>29</v>
      </c>
      <c r="C42" s="6"/>
      <c r="D42" s="6"/>
      <c r="E42" s="6"/>
      <c r="F42" s="6"/>
      <c r="G42" s="6">
        <v>20100</v>
      </c>
      <c r="H42" s="6"/>
      <c r="I42" s="6"/>
      <c r="J42" s="6">
        <v>15200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>SUM(C42:AA42)</f>
        <v>35300</v>
      </c>
    </row>
    <row r="43" spans="1:29" s="4" customFormat="1" ht="14.25">
      <c r="A43" s="3">
        <v>1412170</v>
      </c>
      <c r="B43" s="3"/>
      <c r="C43" s="7">
        <f>SUM(C42)</f>
        <v>0</v>
      </c>
      <c r="D43" s="7">
        <f aca="true" t="shared" si="12" ref="D43:AC43">SUM(D42)</f>
        <v>0</v>
      </c>
      <c r="E43" s="7">
        <f t="shared" si="12"/>
        <v>0</v>
      </c>
      <c r="F43" s="7">
        <f t="shared" si="12"/>
        <v>0</v>
      </c>
      <c r="G43" s="7">
        <f t="shared" si="12"/>
        <v>20100</v>
      </c>
      <c r="H43" s="7">
        <f t="shared" si="12"/>
        <v>0</v>
      </c>
      <c r="I43" s="7">
        <f t="shared" si="12"/>
        <v>0</v>
      </c>
      <c r="J43" s="7">
        <f t="shared" si="12"/>
        <v>15200</v>
      </c>
      <c r="K43" s="7">
        <f t="shared" si="12"/>
        <v>0</v>
      </c>
      <c r="L43" s="7">
        <f t="shared" si="12"/>
        <v>0</v>
      </c>
      <c r="M43" s="7">
        <f t="shared" si="12"/>
        <v>0</v>
      </c>
      <c r="N43" s="7">
        <f t="shared" si="12"/>
        <v>0</v>
      </c>
      <c r="O43" s="7">
        <f t="shared" si="12"/>
        <v>0</v>
      </c>
      <c r="P43" s="7">
        <f t="shared" si="12"/>
        <v>0</v>
      </c>
      <c r="Q43" s="7">
        <f t="shared" si="12"/>
        <v>0</v>
      </c>
      <c r="R43" s="7">
        <f t="shared" si="12"/>
        <v>0</v>
      </c>
      <c r="S43" s="7">
        <f t="shared" si="12"/>
        <v>0</v>
      </c>
      <c r="T43" s="7">
        <f t="shared" si="12"/>
        <v>0</v>
      </c>
      <c r="U43" s="7">
        <f t="shared" si="12"/>
        <v>0</v>
      </c>
      <c r="V43" s="7">
        <f t="shared" si="12"/>
        <v>0</v>
      </c>
      <c r="W43" s="7">
        <f t="shared" si="12"/>
        <v>0</v>
      </c>
      <c r="X43" s="7">
        <f t="shared" si="12"/>
        <v>0</v>
      </c>
      <c r="Y43" s="7">
        <f t="shared" si="12"/>
        <v>0</v>
      </c>
      <c r="Z43" s="7">
        <f t="shared" si="12"/>
        <v>0</v>
      </c>
      <c r="AA43" s="7">
        <f t="shared" si="12"/>
        <v>0</v>
      </c>
      <c r="AB43" s="7">
        <f t="shared" si="12"/>
        <v>0</v>
      </c>
      <c r="AC43" s="7">
        <f t="shared" si="12"/>
        <v>35300</v>
      </c>
    </row>
    <row r="44" spans="1:29" ht="15">
      <c r="A44" s="5"/>
      <c r="B44" s="5" t="s">
        <v>30</v>
      </c>
      <c r="C44" s="6"/>
      <c r="D44" s="6"/>
      <c r="E44" s="6"/>
      <c r="F44" s="6"/>
      <c r="G44" s="6">
        <v>13400</v>
      </c>
      <c r="H44" s="6"/>
      <c r="I44" s="6"/>
      <c r="J44" s="6">
        <v>23300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v>148000</v>
      </c>
      <c r="Z44" s="6"/>
      <c r="AA44" s="6"/>
      <c r="AB44" s="6"/>
      <c r="AC44" s="6">
        <f>SUM(C44:AA44)</f>
        <v>184700</v>
      </c>
    </row>
    <row r="45" spans="1:29" s="4" customFormat="1" ht="14.25">
      <c r="A45" s="3">
        <v>1412190</v>
      </c>
      <c r="B45" s="3"/>
      <c r="C45" s="7">
        <f>SUM(C44)</f>
        <v>0</v>
      </c>
      <c r="D45" s="7">
        <f aca="true" t="shared" si="13" ref="D45:AC45">SUM(D44)</f>
        <v>0</v>
      </c>
      <c r="E45" s="7">
        <f t="shared" si="13"/>
        <v>0</v>
      </c>
      <c r="F45" s="7">
        <f t="shared" si="13"/>
        <v>0</v>
      </c>
      <c r="G45" s="7">
        <f t="shared" si="13"/>
        <v>13400</v>
      </c>
      <c r="H45" s="7">
        <f t="shared" si="13"/>
        <v>0</v>
      </c>
      <c r="I45" s="7">
        <f t="shared" si="13"/>
        <v>0</v>
      </c>
      <c r="J45" s="7">
        <f t="shared" si="13"/>
        <v>23300</v>
      </c>
      <c r="K45" s="7">
        <f t="shared" si="13"/>
        <v>0</v>
      </c>
      <c r="L45" s="7">
        <f t="shared" si="13"/>
        <v>0</v>
      </c>
      <c r="M45" s="7">
        <f t="shared" si="13"/>
        <v>0</v>
      </c>
      <c r="N45" s="7">
        <f t="shared" si="13"/>
        <v>0</v>
      </c>
      <c r="O45" s="7">
        <f t="shared" si="13"/>
        <v>0</v>
      </c>
      <c r="P45" s="7">
        <f t="shared" si="13"/>
        <v>0</v>
      </c>
      <c r="Q45" s="7">
        <f t="shared" si="13"/>
        <v>0</v>
      </c>
      <c r="R45" s="7">
        <f t="shared" si="13"/>
        <v>0</v>
      </c>
      <c r="S45" s="7">
        <f t="shared" si="13"/>
        <v>0</v>
      </c>
      <c r="T45" s="7">
        <f t="shared" si="13"/>
        <v>0</v>
      </c>
      <c r="U45" s="7">
        <f t="shared" si="13"/>
        <v>0</v>
      </c>
      <c r="V45" s="7">
        <f t="shared" si="13"/>
        <v>0</v>
      </c>
      <c r="W45" s="7">
        <f t="shared" si="13"/>
        <v>0</v>
      </c>
      <c r="X45" s="7">
        <f t="shared" si="13"/>
        <v>0</v>
      </c>
      <c r="Y45" s="7">
        <f t="shared" si="13"/>
        <v>148000</v>
      </c>
      <c r="Z45" s="7">
        <f t="shared" si="13"/>
        <v>0</v>
      </c>
      <c r="AA45" s="7">
        <f t="shared" si="13"/>
        <v>0</v>
      </c>
      <c r="AB45" s="7">
        <f t="shared" si="13"/>
        <v>0</v>
      </c>
      <c r="AC45" s="7">
        <f t="shared" si="13"/>
        <v>184700</v>
      </c>
    </row>
    <row r="46" spans="1:29" ht="15">
      <c r="A46" s="5"/>
      <c r="B46" s="5" t="s">
        <v>31</v>
      </c>
      <c r="C46" s="6"/>
      <c r="D46" s="6"/>
      <c r="E46" s="6"/>
      <c r="F46" s="6"/>
      <c r="G46" s="6">
        <f>100000+1081600</f>
        <v>1181600</v>
      </c>
      <c r="H46" s="6"/>
      <c r="I46" s="6">
        <v>1900</v>
      </c>
      <c r="J46" s="6">
        <v>71400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>
        <f>SUM(C46:AA46)</f>
        <v>1254900</v>
      </c>
    </row>
    <row r="47" spans="1:29" ht="15">
      <c r="A47" s="5"/>
      <c r="B47" s="5" t="s">
        <v>32</v>
      </c>
      <c r="C47" s="6"/>
      <c r="D47" s="6"/>
      <c r="E47" s="6"/>
      <c r="F47" s="6"/>
      <c r="G47" s="6">
        <v>23500</v>
      </c>
      <c r="H47" s="6"/>
      <c r="I47" s="6"/>
      <c r="J47" s="6">
        <f>21200+35400</f>
        <v>56600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f>SUM(C47:AA47)</f>
        <v>80100</v>
      </c>
    </row>
    <row r="48" spans="1:29" s="4" customFormat="1" ht="14.25">
      <c r="A48" s="3">
        <v>1412200</v>
      </c>
      <c r="B48" s="3"/>
      <c r="C48" s="7">
        <f>SUM(C46:C47)</f>
        <v>0</v>
      </c>
      <c r="D48" s="7">
        <f aca="true" t="shared" si="14" ref="D48:AC48">SUM(D46:D47)</f>
        <v>0</v>
      </c>
      <c r="E48" s="7">
        <f t="shared" si="14"/>
        <v>0</v>
      </c>
      <c r="F48" s="7">
        <f t="shared" si="14"/>
        <v>0</v>
      </c>
      <c r="G48" s="7">
        <f t="shared" si="14"/>
        <v>1205100</v>
      </c>
      <c r="H48" s="7">
        <f t="shared" si="14"/>
        <v>0</v>
      </c>
      <c r="I48" s="7">
        <f t="shared" si="14"/>
        <v>1900</v>
      </c>
      <c r="J48" s="7">
        <f t="shared" si="14"/>
        <v>128000</v>
      </c>
      <c r="K48" s="7">
        <f t="shared" si="14"/>
        <v>0</v>
      </c>
      <c r="L48" s="7">
        <f t="shared" si="14"/>
        <v>0</v>
      </c>
      <c r="M48" s="7">
        <f t="shared" si="14"/>
        <v>0</v>
      </c>
      <c r="N48" s="7">
        <f t="shared" si="14"/>
        <v>0</v>
      </c>
      <c r="O48" s="7">
        <f t="shared" si="14"/>
        <v>0</v>
      </c>
      <c r="P48" s="7">
        <f t="shared" si="14"/>
        <v>0</v>
      </c>
      <c r="Q48" s="7">
        <f t="shared" si="14"/>
        <v>0</v>
      </c>
      <c r="R48" s="7">
        <f t="shared" si="14"/>
        <v>0</v>
      </c>
      <c r="S48" s="7">
        <f t="shared" si="14"/>
        <v>0</v>
      </c>
      <c r="T48" s="7">
        <f t="shared" si="14"/>
        <v>0</v>
      </c>
      <c r="U48" s="7">
        <f t="shared" si="14"/>
        <v>0</v>
      </c>
      <c r="V48" s="7">
        <f t="shared" si="14"/>
        <v>0</v>
      </c>
      <c r="W48" s="7">
        <f t="shared" si="14"/>
        <v>0</v>
      </c>
      <c r="X48" s="7">
        <f t="shared" si="14"/>
        <v>0</v>
      </c>
      <c r="Y48" s="7">
        <f t="shared" si="14"/>
        <v>0</v>
      </c>
      <c r="Z48" s="7">
        <f t="shared" si="14"/>
        <v>0</v>
      </c>
      <c r="AA48" s="7">
        <f t="shared" si="14"/>
        <v>0</v>
      </c>
      <c r="AB48" s="7">
        <f t="shared" si="14"/>
        <v>0</v>
      </c>
      <c r="AC48" s="7">
        <f t="shared" si="14"/>
        <v>1335000</v>
      </c>
    </row>
    <row r="49" spans="1:29" ht="15">
      <c r="A49" s="5"/>
      <c r="B49" s="5" t="s">
        <v>33</v>
      </c>
      <c r="C49" s="6"/>
      <c r="D49" s="6"/>
      <c r="E49" s="6"/>
      <c r="F49" s="6"/>
      <c r="G49" s="6">
        <v>6200</v>
      </c>
      <c r="H49" s="6">
        <v>91500</v>
      </c>
      <c r="I49" s="6">
        <v>14200</v>
      </c>
      <c r="J49" s="6">
        <v>30200</v>
      </c>
      <c r="K49" s="6">
        <v>19300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50000</v>
      </c>
      <c r="AA49" s="6"/>
      <c r="AB49" s="6"/>
      <c r="AC49" s="6">
        <f aca="true" t="shared" si="15" ref="AC49:AC58">SUM(C49:AA49)</f>
        <v>211400</v>
      </c>
    </row>
    <row r="50" spans="1:29" ht="15">
      <c r="A50" s="5"/>
      <c r="B50" s="5" t="s">
        <v>39</v>
      </c>
      <c r="C50" s="6"/>
      <c r="D50" s="6"/>
      <c r="E50" s="6">
        <v>2903139.84</v>
      </c>
      <c r="F50" s="6">
        <v>627868.13</v>
      </c>
      <c r="G50" s="6"/>
      <c r="H50" s="6"/>
      <c r="I50" s="6"/>
      <c r="J50" s="6">
        <v>25769.3</v>
      </c>
      <c r="K50" s="6"/>
      <c r="L50" s="6"/>
      <c r="M50" s="6"/>
      <c r="N50" s="6"/>
      <c r="O50" s="6"/>
      <c r="P50" s="6">
        <v>51517.57</v>
      </c>
      <c r="Q50" s="6">
        <v>1118.59</v>
      </c>
      <c r="R50" s="6">
        <v>46900</v>
      </c>
      <c r="S50" s="6">
        <v>303800</v>
      </c>
      <c r="T50" s="6"/>
      <c r="U50" s="6"/>
      <c r="V50" s="6"/>
      <c r="W50" s="6"/>
      <c r="X50" s="6">
        <v>6163.13</v>
      </c>
      <c r="Y50" s="6"/>
      <c r="Z50" s="6"/>
      <c r="AA50" s="6"/>
      <c r="AB50" s="6"/>
      <c r="AC50" s="6"/>
    </row>
    <row r="51" spans="1:29" ht="15">
      <c r="A51" s="5"/>
      <c r="B51" s="5" t="s">
        <v>7</v>
      </c>
      <c r="C51" s="6"/>
      <c r="D51" s="6"/>
      <c r="E51" s="6"/>
      <c r="F51" s="6"/>
      <c r="G51" s="6"/>
      <c r="H51" s="6">
        <v>15000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">
      <c r="A52" s="5"/>
      <c r="B52" s="5" t="s">
        <v>10</v>
      </c>
      <c r="C52" s="6"/>
      <c r="D52" s="6"/>
      <c r="E52" s="6"/>
      <c r="F52" s="6"/>
      <c r="G52" s="6"/>
      <c r="H52" s="6">
        <v>1422000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">
      <c r="A53" s="5"/>
      <c r="B53" s="5" t="s">
        <v>27</v>
      </c>
      <c r="C53" s="6"/>
      <c r="D53" s="6"/>
      <c r="E53" s="6"/>
      <c r="F53" s="6"/>
      <c r="G53" s="6"/>
      <c r="H53" s="6">
        <v>200000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>
        <f t="shared" si="15"/>
        <v>200000</v>
      </c>
    </row>
    <row r="54" spans="1:29" ht="15">
      <c r="A54" s="5"/>
      <c r="B54" s="5" t="s">
        <v>34</v>
      </c>
      <c r="C54" s="6"/>
      <c r="D54" s="6"/>
      <c r="E54" s="6"/>
      <c r="F54" s="6"/>
      <c r="G54" s="6"/>
      <c r="H54" s="6">
        <v>13099300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f t="shared" si="15"/>
        <v>13099300</v>
      </c>
    </row>
    <row r="55" spans="1:29" ht="15">
      <c r="A55" s="5"/>
      <c r="B55" s="5" t="s">
        <v>35</v>
      </c>
      <c r="C55" s="6"/>
      <c r="D55" s="6"/>
      <c r="E55" s="6"/>
      <c r="F55" s="6"/>
      <c r="G55" s="6">
        <v>87100</v>
      </c>
      <c r="H55" s="6"/>
      <c r="I55" s="6"/>
      <c r="J55" s="6">
        <v>186100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>
        <f t="shared" si="15"/>
        <v>273200</v>
      </c>
    </row>
    <row r="56" spans="1:29" ht="15">
      <c r="A56" s="5"/>
      <c r="B56" s="5" t="s">
        <v>15</v>
      </c>
      <c r="C56" s="6"/>
      <c r="D56" s="6"/>
      <c r="E56" s="6"/>
      <c r="F56" s="6"/>
      <c r="G56" s="6"/>
      <c r="H56" s="6">
        <v>12057300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500000</v>
      </c>
      <c r="W56" s="6"/>
      <c r="X56" s="6"/>
      <c r="Y56" s="6">
        <v>500000</v>
      </c>
      <c r="Z56" s="6"/>
      <c r="AA56" s="6"/>
      <c r="AB56" s="6"/>
      <c r="AC56" s="6">
        <f t="shared" si="15"/>
        <v>13057300</v>
      </c>
    </row>
    <row r="57" spans="1:29" ht="15">
      <c r="A57" s="5"/>
      <c r="B57" s="5" t="s">
        <v>36</v>
      </c>
      <c r="C57" s="6"/>
      <c r="D57" s="6"/>
      <c r="E57" s="6"/>
      <c r="F57" s="6"/>
      <c r="G57" s="6">
        <v>7100</v>
      </c>
      <c r="H57" s="6">
        <v>257500</v>
      </c>
      <c r="I57" s="6">
        <v>22300</v>
      </c>
      <c r="J57" s="6">
        <v>39800</v>
      </c>
      <c r="K57" s="6">
        <v>20000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v>400000</v>
      </c>
      <c r="Z57" s="6"/>
      <c r="AA57" s="6">
        <v>350000</v>
      </c>
      <c r="AB57" s="6"/>
      <c r="AC57" s="6">
        <f t="shared" si="15"/>
        <v>1096700</v>
      </c>
    </row>
    <row r="58" spans="1:29" ht="15">
      <c r="A58" s="5"/>
      <c r="B58" s="5" t="s">
        <v>19</v>
      </c>
      <c r="C58" s="6"/>
      <c r="D58" s="6"/>
      <c r="E58" s="6"/>
      <c r="F58" s="6"/>
      <c r="G58" s="6"/>
      <c r="H58" s="6">
        <v>810000</v>
      </c>
      <c r="I58" s="6">
        <v>270300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f t="shared" si="15"/>
        <v>1080300</v>
      </c>
    </row>
    <row r="59" spans="1:29" s="4" customFormat="1" ht="14.25">
      <c r="A59" s="3">
        <v>1412220</v>
      </c>
      <c r="B59" s="3"/>
      <c r="C59" s="7">
        <f>SUM(C49:C58)</f>
        <v>0</v>
      </c>
      <c r="D59" s="7">
        <f>SUM(D49:D58)</f>
        <v>0</v>
      </c>
      <c r="E59" s="7">
        <f>SUM(E49:E58)</f>
        <v>2903139.84</v>
      </c>
      <c r="F59" s="7">
        <f>SUM(F49:F58)</f>
        <v>627868.13</v>
      </c>
      <c r="G59" s="7">
        <f aca="true" t="shared" si="16" ref="G59:R59">SUM(G49:G58)</f>
        <v>100400</v>
      </c>
      <c r="H59" s="7">
        <f t="shared" si="16"/>
        <v>27952600</v>
      </c>
      <c r="I59" s="7">
        <f t="shared" si="16"/>
        <v>306800</v>
      </c>
      <c r="J59" s="7">
        <f t="shared" si="16"/>
        <v>281869.3</v>
      </c>
      <c r="K59" s="7">
        <f t="shared" si="16"/>
        <v>39300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si="16"/>
        <v>0</v>
      </c>
      <c r="P59" s="7">
        <f t="shared" si="16"/>
        <v>51517.57</v>
      </c>
      <c r="Q59" s="7">
        <f t="shared" si="16"/>
        <v>1118.59</v>
      </c>
      <c r="R59" s="7">
        <f t="shared" si="16"/>
        <v>46900</v>
      </c>
      <c r="S59" s="7">
        <f>SUM(S49:S58)</f>
        <v>303800</v>
      </c>
      <c r="T59" s="7">
        <f>SUM(T49:T58)</f>
        <v>0</v>
      </c>
      <c r="U59" s="7">
        <f aca="true" t="shared" si="17" ref="U59:AB59">SUM(U49:U58)</f>
        <v>0</v>
      </c>
      <c r="V59" s="7">
        <f t="shared" si="17"/>
        <v>500000</v>
      </c>
      <c r="W59" s="7">
        <f t="shared" si="17"/>
        <v>0</v>
      </c>
      <c r="X59" s="7">
        <f t="shared" si="17"/>
        <v>6163.13</v>
      </c>
      <c r="Y59" s="7">
        <f t="shared" si="17"/>
        <v>900000</v>
      </c>
      <c r="Z59" s="7">
        <f t="shared" si="17"/>
        <v>50000</v>
      </c>
      <c r="AA59" s="7">
        <f t="shared" si="17"/>
        <v>350000</v>
      </c>
      <c r="AB59" s="7">
        <f t="shared" si="17"/>
        <v>0</v>
      </c>
      <c r="AC59" s="7">
        <f>SUM(AC49:AC58)</f>
        <v>29018200</v>
      </c>
    </row>
    <row r="60" spans="1:29" ht="15">
      <c r="A60" s="3">
        <v>1412000</v>
      </c>
      <c r="B60" s="3"/>
      <c r="C60" s="7" t="e">
        <f>C59+#REF!+C48+C45+C43+C41+C39+C37+C35+C32+C28+C26+C9</f>
        <v>#REF!</v>
      </c>
      <c r="D60" s="7" t="e">
        <f>D59+#REF!+D48+D45+D43+D41+D39+D37+D35+D32+D28+D26+D9</f>
        <v>#REF!</v>
      </c>
      <c r="E60" s="7">
        <f>E59+E48+E45+E43+E41+E39+E37+E35+E32+E28+E26+E9</f>
        <v>2903139.84</v>
      </c>
      <c r="F60" s="7">
        <f>F59+F48+F45+F43+F41+F39+F37+F35+F32+F28+F26+F9</f>
        <v>627868.13</v>
      </c>
      <c r="G60" s="7">
        <f aca="true" t="shared" si="18" ref="G60:R60">G59+G48+G45+G43+G41+G39+G37+G35+G32+G28+G26+G9</f>
        <v>16166230</v>
      </c>
      <c r="H60" s="7">
        <f t="shared" si="18"/>
        <v>39989126</v>
      </c>
      <c r="I60" s="7">
        <f t="shared" si="18"/>
        <v>10126480</v>
      </c>
      <c r="J60" s="7">
        <f t="shared" si="18"/>
        <v>13536347.1</v>
      </c>
      <c r="K60" s="7">
        <f t="shared" si="18"/>
        <v>320878</v>
      </c>
      <c r="L60" s="7">
        <f t="shared" si="18"/>
        <v>0</v>
      </c>
      <c r="M60" s="7">
        <f t="shared" si="18"/>
        <v>0</v>
      </c>
      <c r="N60" s="7">
        <f t="shared" si="18"/>
        <v>0</v>
      </c>
      <c r="O60" s="7">
        <f t="shared" si="18"/>
        <v>0</v>
      </c>
      <c r="P60" s="7">
        <f t="shared" si="18"/>
        <v>710417.57</v>
      </c>
      <c r="Q60" s="7">
        <f t="shared" si="18"/>
        <v>20318.59</v>
      </c>
      <c r="R60" s="7">
        <f t="shared" si="18"/>
        <v>73590</v>
      </c>
      <c r="S60" s="7">
        <f>S59+S48+S45+S43+S41+S39+S37+S35+S32+S28+S26+S9</f>
        <v>303800</v>
      </c>
      <c r="T60" s="7">
        <f>T59+T48+T45+T43+T41+T39+T37+T35+T32+T28+T26+T9</f>
        <v>30904</v>
      </c>
      <c r="U60" s="7">
        <f aca="true" t="shared" si="19" ref="U60:AC60">U59+U48+U45+U43+U41+U39+U37+U35+U32+U28+U26+U9</f>
        <v>0</v>
      </c>
      <c r="V60" s="7">
        <f t="shared" si="19"/>
        <v>505170</v>
      </c>
      <c r="W60" s="7">
        <f t="shared" si="19"/>
        <v>0</v>
      </c>
      <c r="X60" s="7">
        <f t="shared" si="19"/>
        <v>6463.13</v>
      </c>
      <c r="Y60" s="7">
        <f t="shared" si="19"/>
        <v>33606664</v>
      </c>
      <c r="Z60" s="7">
        <f t="shared" si="19"/>
        <v>20782547</v>
      </c>
      <c r="AA60" s="7">
        <f t="shared" si="19"/>
        <v>3376499</v>
      </c>
      <c r="AB60" s="7">
        <f t="shared" si="19"/>
        <v>3000000</v>
      </c>
      <c r="AC60" s="7">
        <f t="shared" si="19"/>
        <v>140683165.8</v>
      </c>
    </row>
    <row r="62" spans="2:19" ht="15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2:19" s="4" customFormat="1" ht="18.75">
      <c r="B63" s="15" t="s">
        <v>37</v>
      </c>
      <c r="C63" s="15"/>
      <c r="D63" s="15"/>
      <c r="E63" s="15"/>
      <c r="F63" s="15"/>
      <c r="G63" s="15"/>
      <c r="H63" s="15"/>
      <c r="I63" s="15"/>
      <c r="J63" s="15"/>
      <c r="K63" s="15"/>
      <c r="L63" s="15" t="s">
        <v>38</v>
      </c>
      <c r="M63" s="20" t="s">
        <v>38</v>
      </c>
      <c r="N63" s="21"/>
      <c r="O63" s="22"/>
      <c r="P63" s="17"/>
      <c r="Q63" s="17"/>
      <c r="R63" s="17"/>
      <c r="S63" s="17"/>
    </row>
    <row r="64" spans="2:19" ht="18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15">
      <c r="AC65" s="16"/>
    </row>
  </sheetData>
  <sheetProtection/>
  <mergeCells count="3">
    <mergeCell ref="T2:AC2"/>
    <mergeCell ref="A4:AC4"/>
    <mergeCell ref="M63:O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8.8515625" defaultRowHeight="15"/>
  <cols>
    <col min="1" max="16384" width="8.8515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dcterms:created xsi:type="dcterms:W3CDTF">2017-10-20T07:57:05Z</dcterms:created>
  <dcterms:modified xsi:type="dcterms:W3CDTF">2017-10-20T09:02:23Z</dcterms:modified>
  <cp:category/>
  <cp:version/>
  <cp:contentType/>
  <cp:contentStatus/>
</cp:coreProperties>
</file>