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25" windowHeight="12780" activeTab="0"/>
  </bookViews>
  <sheets>
    <sheet name="voda-budget-report112019" sheetId="1" r:id="rId1"/>
  </sheets>
  <definedNames>
    <definedName name="_xlnm.Print_Titles" localSheetId="0">'voda-budget-report112019'!$A:$B,'voda-budget-report112019'!#REF!</definedName>
    <definedName name="_xlnm.Print_Area" localSheetId="0">'voda-budget-report112019'!$A$1:$AR$35</definedName>
  </definedNames>
  <calcPr fullCalcOnLoad="1"/>
</workbook>
</file>

<file path=xl/sharedStrings.xml><?xml version="1.0" encoding="utf-8"?>
<sst xmlns="http://schemas.openxmlformats.org/spreadsheetml/2006/main" count="82" uniqueCount="74">
  <si>
    <t>Обласна рада</t>
  </si>
  <si>
    <t>ВСЬОГО по соціально-культурній сфері</t>
  </si>
  <si>
    <t>РАЗОМ</t>
  </si>
  <si>
    <t>ВСЬОГО по органах влади</t>
  </si>
  <si>
    <t xml:space="preserve">Головне управління внутрішньої політики, ЗМІ та зв"язків з громадськістю 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</si>
  <si>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</si>
  <si>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</si>
  <si>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</si>
  <si>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</si>
  <si>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</si>
  <si>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Департамент освіти і науки</t>
  </si>
  <si>
    <t>в т.ч.</t>
  </si>
  <si>
    <t>субвенція з державного бюджету місцевим бюджетам на фінансування програм - переможців Всеукраїнського конкурсу(впровадження системи електронного врядування органів місцевого самоврядування)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</si>
  <si>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</si>
  <si>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</si>
  <si>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</si>
  <si>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туризму</t>
  </si>
  <si>
    <t>Управління культури і мистецтв</t>
  </si>
  <si>
    <t>освітня субвенція</t>
  </si>
  <si>
    <t>Управління фізичної культури та спорту</t>
  </si>
  <si>
    <t>оздоровлення</t>
  </si>
  <si>
    <t xml:space="preserve">Департамент охорони здоров'я </t>
  </si>
  <si>
    <t>Департамент соціальної та молодіжної політики</t>
  </si>
  <si>
    <t>в т.ч.заклади соц.забезпечення, молодіжної політики, реалізація програм та заходів тощо</t>
  </si>
  <si>
    <t>Додаткова дотація</t>
  </si>
  <si>
    <t>інші субвенції з державного бюджету в галузі освіти</t>
  </si>
  <si>
    <t xml:space="preserve">інша субвенція </t>
  </si>
  <si>
    <t>залишок медичної субвенції станом на 01.01.2019</t>
  </si>
  <si>
    <t>залишок додаткової дотації</t>
  </si>
  <si>
    <t>identifier</t>
  </si>
  <si>
    <t>title</t>
  </si>
  <si>
    <t xml:space="preserve"> financedGeneralSpecialFundExpenditures</t>
  </si>
  <si>
    <t>percentageFinancingGeneralSpecialFundExpenditures</t>
  </si>
  <si>
    <t>balanceGeneralSpecialFundExpenditures</t>
  </si>
  <si>
    <t>underfundedBalanceGeneralFundExpendituresSeptember</t>
  </si>
  <si>
    <t>creditGeneralFundExpendituresOctober</t>
  </si>
  <si>
    <t>creditSummaryGeneralFundExpenditures</t>
  </si>
  <si>
    <t>financedGeneralFundExpenditures</t>
  </si>
  <si>
    <t>percentageFinancingGeneralFundExpenditures</t>
  </si>
  <si>
    <t>balanceGeneralFundExpenditures</t>
  </si>
  <si>
    <t>creditSalaryOctober</t>
  </si>
  <si>
    <t>creditSummarySalary</t>
  </si>
  <si>
    <t>financedSalary</t>
  </si>
  <si>
    <t>percentageFinancingSalary</t>
  </si>
  <si>
    <t>balanceSalary</t>
  </si>
  <si>
    <t>underfundedBalanceSalarySeptemder</t>
  </si>
  <si>
    <t>underfundedBalanceOtherSeptember</t>
  </si>
  <si>
    <t>creditOtherOctober</t>
  </si>
  <si>
    <t>creditSummaryOther</t>
  </si>
  <si>
    <t>financedOther</t>
  </si>
  <si>
    <t>percentageFinancingOther</t>
  </si>
  <si>
    <t>balanceOther</t>
  </si>
  <si>
    <t>underfundedBalanceOtherProtectedArticlesSeptember</t>
  </si>
  <si>
    <t>creditOtherProtectedArticlesOctober</t>
  </si>
  <si>
    <t>creditSummaryOtherProtectedArticles</t>
  </si>
  <si>
    <t>financedOtherProtectedArticles</t>
  </si>
  <si>
    <t>percentageFinancingOtherProtectedArticles</t>
  </si>
  <si>
    <t>balanceOtherProtectedArticles</t>
  </si>
  <si>
    <t>underfundedBalanceEnergySeptember</t>
  </si>
  <si>
    <t>creditEnergyOctober</t>
  </si>
  <si>
    <t>creditSummaryEnergy</t>
  </si>
  <si>
    <t>financedEnergy</t>
  </si>
  <si>
    <t>percentageFinancingEnergy</t>
  </si>
  <si>
    <t>balanceEnergy</t>
  </si>
  <si>
    <t>underfundedBalanceSpecialFundExpendituresSeptember</t>
  </si>
  <si>
    <t>creditSpecialFundExpendituresOctober</t>
  </si>
  <si>
    <t>creditSummarySpecialFundExpenditures</t>
  </si>
  <si>
    <t>financedSpecialFundExpenditures</t>
  </si>
  <si>
    <t>percentageFinancingSpecialFundExpenditures</t>
  </si>
  <si>
    <t>balanceSpecialFundExpenditures</t>
  </si>
  <si>
    <t>null</t>
  </si>
  <si>
    <t>creditSummaryGeneralSpecialFundExpenditures</t>
  </si>
  <si>
    <t>creditGeneralSpecialFundExpendituresOctober</t>
  </si>
  <si>
    <t>underfundedBalanceGeneralSpecialFundExpendituresSeptember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</si>
</sst>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"/>
    <numFmt numFmtId="199" formatCode="#,##0.0"/>
    <numFmt numFmtId="200" formatCode="#,##0.000"/>
    <numFmt numFmtId="201" formatCode="0.000"/>
    <numFmt numFmtId="202" formatCode="_-* #,##0.0_₴_-;\-* #,##0.0_₴_-;_-* &quot;-&quot;??_₴_-;_-@_-"/>
    <numFmt numFmtId="203" formatCode="#,##0.0;[Red]#,##0.0"/>
    <numFmt numFmtId="204" formatCode="#,##0.00_ ;[Red]\-#,##0.00\ "/>
    <numFmt numFmtId="205" formatCode="#,##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 horizontal="center" vertical="center" wrapText="1"/>
    </xf>
    <xf numFmtId="198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99" fontId="0" fillId="0" borderId="0" xfId="0" applyNumberFormat="1" applyFont="1" applyFill="1" applyBorder="1" applyAlignment="1">
      <alignment horizontal="center"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199" fontId="0" fillId="0" borderId="0" xfId="0" applyNumberForma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0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9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/>
    </xf>
    <xf numFmtId="202" fontId="0" fillId="0" borderId="0" xfId="59" applyNumberFormat="1" applyFont="1" applyFill="1" applyBorder="1" applyAlignment="1">
      <alignment horizontal="center" vertical="center" wrapText="1"/>
    </xf>
    <xf numFmtId="202" fontId="6" fillId="0" borderId="0" xfId="59" applyNumberFormat="1" applyFont="1" applyFill="1" applyBorder="1" applyAlignment="1">
      <alignment horizontal="center" vertical="center" wrapText="1"/>
    </xf>
    <xf numFmtId="199" fontId="6" fillId="0" borderId="0" xfId="59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 wrapText="1"/>
    </xf>
    <xf numFmtId="202" fontId="6" fillId="0" borderId="0" xfId="0" applyNumberFormat="1" applyFont="1" applyFill="1" applyBorder="1" applyAlignment="1">
      <alignment horizontal="center" vertical="center" wrapText="1"/>
    </xf>
    <xf numFmtId="203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99" fontId="5" fillId="0" borderId="0" xfId="0" applyNumberFormat="1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horizontal="left" vertical="center" wrapText="1"/>
    </xf>
    <xf numFmtId="198" fontId="4" fillId="0" borderId="0" xfId="0" applyNumberFormat="1" applyFont="1" applyFill="1" applyBorder="1" applyAlignment="1">
      <alignment vertical="center" wrapText="1"/>
    </xf>
    <xf numFmtId="201" fontId="0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8" fontId="7" fillId="0" borderId="0" xfId="0" applyNumberFormat="1" applyFont="1" applyFill="1" applyBorder="1" applyAlignment="1">
      <alignment horizontal="center" vertical="center" wrapText="1"/>
    </xf>
    <xf numFmtId="19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71"/>
  <sheetViews>
    <sheetView tabSelected="1" zoomScale="75" zoomScaleNormal="75" zoomScaleSheetLayoutView="75" zoomScalePageLayoutView="0" workbookViewId="0" topLeftCell="A1">
      <pane xSplit="2" ySplit="1" topLeftCell="C2" activePane="bottomRight" state="frozen"/>
      <selection pane="topLeft" activeCell="A2" sqref="A2"/>
      <selection pane="topRight" activeCell="C2" sqref="C2"/>
      <selection pane="bottomLeft" activeCell="A9" sqref="A9"/>
      <selection pane="bottomRight" activeCell="D21" sqref="D21"/>
    </sheetView>
  </sheetViews>
  <sheetFormatPr defaultColWidth="9.00390625" defaultRowHeight="12.75"/>
  <cols>
    <col min="1" max="1" width="4.125" style="1" customWidth="1"/>
    <col min="2" max="2" width="24.625" style="1" customWidth="1"/>
    <col min="3" max="3" width="11.25390625" style="1" customWidth="1"/>
    <col min="4" max="4" width="13.875" style="1" customWidth="1"/>
    <col min="5" max="5" width="14.75390625" style="1" customWidth="1"/>
    <col min="6" max="6" width="15.125" style="1" customWidth="1"/>
    <col min="7" max="7" width="19.25390625" style="1" customWidth="1"/>
    <col min="8" max="8" width="13.375" style="1" customWidth="1"/>
    <col min="9" max="9" width="11.875" style="1" customWidth="1"/>
    <col min="10" max="10" width="11.25390625" style="4" customWidth="1"/>
    <col min="11" max="11" width="12.75390625" style="4" customWidth="1"/>
    <col min="12" max="12" width="14.125" style="4" customWidth="1"/>
    <col min="13" max="13" width="9.75390625" style="4" customWidth="1"/>
    <col min="14" max="14" width="12.75390625" style="4" customWidth="1"/>
    <col min="15" max="15" width="11.875" style="4" customWidth="1"/>
    <col min="16" max="16" width="13.125" style="4" customWidth="1"/>
    <col min="17" max="17" width="12.375" style="4" customWidth="1"/>
    <col min="18" max="18" width="13.25390625" style="4" bestFit="1" customWidth="1"/>
    <col min="19" max="19" width="11.00390625" style="4" customWidth="1"/>
    <col min="20" max="20" width="13.25390625" style="4" customWidth="1"/>
    <col min="21" max="21" width="10.75390625" style="4" customWidth="1"/>
    <col min="22" max="22" width="9.875" style="4" customWidth="1"/>
    <col min="23" max="23" width="9.25390625" style="4" customWidth="1"/>
    <col min="24" max="24" width="12.125" style="4" bestFit="1" customWidth="1"/>
    <col min="25" max="25" width="9.75390625" style="4" customWidth="1"/>
    <col min="26" max="26" width="13.375" style="4" bestFit="1" customWidth="1"/>
    <col min="27" max="27" width="10.25390625" style="4" customWidth="1"/>
    <col min="28" max="28" width="10.00390625" style="4" customWidth="1"/>
    <col min="29" max="29" width="10.125" style="4" customWidth="1"/>
    <col min="30" max="30" width="12.125" style="4" bestFit="1" customWidth="1"/>
    <col min="31" max="31" width="9.00390625" style="4" customWidth="1"/>
    <col min="32" max="32" width="12.625" style="4" customWidth="1"/>
    <col min="33" max="33" width="9.625" style="4" customWidth="1"/>
    <col min="34" max="34" width="10.25390625" style="4" customWidth="1"/>
    <col min="35" max="35" width="10.375" style="4" customWidth="1"/>
    <col min="36" max="36" width="11.25390625" style="4" customWidth="1"/>
    <col min="37" max="37" width="8.75390625" style="4" customWidth="1"/>
    <col min="38" max="38" width="11.75390625" style="4" customWidth="1"/>
    <col min="39" max="42" width="12.625" style="4" customWidth="1"/>
    <col min="43" max="43" width="10.875" style="4" customWidth="1"/>
    <col min="44" max="44" width="10.00390625" style="4" customWidth="1"/>
    <col min="45" max="45" width="9.25390625" style="4" bestFit="1" customWidth="1"/>
    <col min="46" max="16384" width="9.125" style="4" customWidth="1"/>
  </cols>
  <sheetData>
    <row r="1" spans="1:44" s="8" customFormat="1" ht="61.5" customHeight="1">
      <c r="A1" s="1" t="s">
        <v>29</v>
      </c>
      <c r="B1" s="6" t="s">
        <v>30</v>
      </c>
      <c r="C1" s="7" t="s">
        <v>73</v>
      </c>
      <c r="D1" s="7" t="s">
        <v>72</v>
      </c>
      <c r="E1" s="7" t="s">
        <v>71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35</v>
      </c>
      <c r="K1" s="7" t="s">
        <v>36</v>
      </c>
      <c r="L1" s="7" t="s">
        <v>37</v>
      </c>
      <c r="M1" s="7" t="s">
        <v>38</v>
      </c>
      <c r="N1" s="7" t="s">
        <v>39</v>
      </c>
      <c r="O1" s="7" t="s">
        <v>45</v>
      </c>
      <c r="P1" s="7" t="s">
        <v>40</v>
      </c>
      <c r="Q1" s="7" t="s">
        <v>41</v>
      </c>
      <c r="R1" s="7" t="s">
        <v>42</v>
      </c>
      <c r="S1" s="7" t="s">
        <v>43</v>
      </c>
      <c r="T1" s="7" t="s">
        <v>44</v>
      </c>
      <c r="U1" s="7" t="s">
        <v>52</v>
      </c>
      <c r="V1" s="7" t="s">
        <v>53</v>
      </c>
      <c r="W1" s="7" t="s">
        <v>54</v>
      </c>
      <c r="X1" s="7" t="s">
        <v>55</v>
      </c>
      <c r="Y1" s="7" t="s">
        <v>56</v>
      </c>
      <c r="Z1" s="7" t="s">
        <v>57</v>
      </c>
      <c r="AA1" s="7" t="s">
        <v>58</v>
      </c>
      <c r="AB1" s="7" t="s">
        <v>59</v>
      </c>
      <c r="AC1" s="7" t="s">
        <v>60</v>
      </c>
      <c r="AD1" s="7" t="s">
        <v>61</v>
      </c>
      <c r="AE1" s="7" t="s">
        <v>62</v>
      </c>
      <c r="AF1" s="7" t="s">
        <v>63</v>
      </c>
      <c r="AG1" s="7" t="s">
        <v>46</v>
      </c>
      <c r="AH1" s="7" t="s">
        <v>47</v>
      </c>
      <c r="AI1" s="7" t="s">
        <v>48</v>
      </c>
      <c r="AJ1" s="7" t="s">
        <v>49</v>
      </c>
      <c r="AK1" s="7" t="s">
        <v>50</v>
      </c>
      <c r="AL1" s="7" t="s">
        <v>51</v>
      </c>
      <c r="AM1" s="7" t="s">
        <v>64</v>
      </c>
      <c r="AN1" s="7" t="s">
        <v>65</v>
      </c>
      <c r="AO1" s="7" t="s">
        <v>66</v>
      </c>
      <c r="AP1" s="7" t="s">
        <v>67</v>
      </c>
      <c r="AQ1" s="7" t="s">
        <v>68</v>
      </c>
      <c r="AR1" s="7" t="s">
        <v>69</v>
      </c>
    </row>
    <row r="2" spans="1:59" ht="33" customHeight="1">
      <c r="A2" s="1">
        <v>1</v>
      </c>
      <c r="B2" s="9" t="s">
        <v>10</v>
      </c>
      <c r="C2" s="10">
        <f>I2+AM2</f>
        <v>81170.07703</v>
      </c>
      <c r="D2" s="10">
        <f>J2+AN2</f>
        <v>81994.38799999999</v>
      </c>
      <c r="E2" s="10">
        <f>K2+AO2</f>
        <v>163164.46503</v>
      </c>
      <c r="F2" s="10">
        <f>L2+AP2</f>
        <v>76531.13371</v>
      </c>
      <c r="G2" s="10">
        <f>F2/E2*100</f>
        <v>46.90428991136563</v>
      </c>
      <c r="H2" s="11">
        <f>E2-F2</f>
        <v>86633.33132</v>
      </c>
      <c r="I2" s="10">
        <v>54401.75516</v>
      </c>
      <c r="J2" s="10">
        <v>72883.188</v>
      </c>
      <c r="K2" s="10">
        <f>I2+J2</f>
        <v>127284.94316</v>
      </c>
      <c r="L2" s="10">
        <v>71670.10651</v>
      </c>
      <c r="M2" s="10">
        <f>L2/K2*100</f>
        <v>56.30682210378103</v>
      </c>
      <c r="N2" s="11">
        <f>K2-L2</f>
        <v>55614.83665</v>
      </c>
      <c r="O2" s="10">
        <v>32999.68383</v>
      </c>
      <c r="P2" s="10">
        <v>41028.6</v>
      </c>
      <c r="Q2" s="10">
        <f>O2+P2</f>
        <v>74028.28383</v>
      </c>
      <c r="R2" s="10">
        <v>42737.95988</v>
      </c>
      <c r="S2" s="10">
        <f>R2/Q2*100</f>
        <v>57.731933889139306</v>
      </c>
      <c r="T2" s="11">
        <f>Q2-R2</f>
        <v>31290.323949999998</v>
      </c>
      <c r="U2" s="12">
        <v>3200.73776</v>
      </c>
      <c r="V2" s="12">
        <v>8807.288</v>
      </c>
      <c r="W2" s="10">
        <f>U2+V2</f>
        <v>12008.02576</v>
      </c>
      <c r="X2" s="10">
        <v>7391.4741</v>
      </c>
      <c r="Y2" s="10">
        <f aca="true" t="shared" si="0" ref="Y2:Y8">X2/W2*100</f>
        <v>61.55444906374018</v>
      </c>
      <c r="Z2" s="11">
        <f>W2-X2</f>
        <v>4616.55166</v>
      </c>
      <c r="AA2" s="10">
        <v>4229.02032</v>
      </c>
      <c r="AB2" s="10">
        <v>4757.6</v>
      </c>
      <c r="AC2" s="10">
        <f>AA2+AB2</f>
        <v>8986.62032</v>
      </c>
      <c r="AD2" s="10">
        <v>2762.3843</v>
      </c>
      <c r="AE2" s="10">
        <f>AD2/AC2*100</f>
        <v>30.738856228878713</v>
      </c>
      <c r="AF2" s="11">
        <f>AC2-AD2</f>
        <v>6224.23602</v>
      </c>
      <c r="AG2" s="10">
        <f aca="true" t="shared" si="1" ref="AG2:AJ5">I2-O2-U2-AA2</f>
        <v>13972.31325</v>
      </c>
      <c r="AH2" s="10">
        <f t="shared" si="1"/>
        <v>18289.699999999997</v>
      </c>
      <c r="AI2" s="10">
        <f>K2-Q2-W2-AC2</f>
        <v>32262.01324999999</v>
      </c>
      <c r="AJ2" s="10">
        <f>L2-R2-X2-AD2</f>
        <v>18778.288229999995</v>
      </c>
      <c r="AK2" s="10">
        <f aca="true" t="shared" si="2" ref="AK2:AK35">AJ2/AI2*100</f>
        <v>58.2055685257026</v>
      </c>
      <c r="AL2" s="11">
        <f>AI2-AJ2</f>
        <v>13483.725019999994</v>
      </c>
      <c r="AM2" s="10">
        <v>26768.32187</v>
      </c>
      <c r="AN2" s="10">
        <v>9111.2</v>
      </c>
      <c r="AO2" s="10">
        <f>AM2+AN2</f>
        <v>35879.52187</v>
      </c>
      <c r="AP2" s="10">
        <v>4861.0272</v>
      </c>
      <c r="AQ2" s="10">
        <f aca="true" t="shared" si="3" ref="AQ2:AQ8">AP2/AO2*100</f>
        <v>13.548193918560713</v>
      </c>
      <c r="AR2" s="11">
        <f>AO2-AP2</f>
        <v>31018.494669999996</v>
      </c>
      <c r="AU2" s="13"/>
      <c r="AW2" s="13"/>
      <c r="AY2" s="13"/>
      <c r="BA2" s="13"/>
      <c r="BC2" s="13"/>
      <c r="BE2" s="13"/>
      <c r="BG2" s="13"/>
    </row>
    <row r="3" spans="1:59" ht="33" customHeight="1">
      <c r="A3" s="1">
        <v>1</v>
      </c>
      <c r="B3" s="14" t="s">
        <v>13</v>
      </c>
      <c r="C3" s="10">
        <f>C2-C4-C5-C6</f>
        <v>21216.83045</v>
      </c>
      <c r="D3" s="10">
        <f>D2-D4-D5-D6</f>
        <v>35564.79999999999</v>
      </c>
      <c r="E3" s="10">
        <f>E2-E4-E5-E6</f>
        <v>56781.63044999999</v>
      </c>
      <c r="F3" s="10">
        <f>F2-F4-F5-F6</f>
        <v>31322.375959999994</v>
      </c>
      <c r="G3" s="10">
        <f>F3/E3*100</f>
        <v>55.162868187769696</v>
      </c>
      <c r="H3" s="10">
        <f>H2-H4-H5-H6</f>
        <v>25459.254490000003</v>
      </c>
      <c r="I3" s="10">
        <f>I2-I4-I5-I6</f>
        <v>16114.364860000003</v>
      </c>
      <c r="J3" s="10">
        <f>J2-J4-J5-J6</f>
        <v>32944.39999999999</v>
      </c>
      <c r="K3" s="10">
        <f>K2-K4-K5-K6</f>
        <v>49058.764859999996</v>
      </c>
      <c r="L3" s="10">
        <f>L2-L4-L5-L6</f>
        <v>30119.356959999994</v>
      </c>
      <c r="M3" s="10">
        <f>L3/K3*100</f>
        <v>61.39444612181375</v>
      </c>
      <c r="N3" s="10">
        <f>N2-N4-N5-N6</f>
        <v>18939.407900000006</v>
      </c>
      <c r="O3" s="10">
        <v>18842.75414</v>
      </c>
      <c r="P3" s="10">
        <v>10455.4</v>
      </c>
      <c r="Q3" s="10">
        <f>Q2-Q4-Q5-Q6</f>
        <v>30269.965640000002</v>
      </c>
      <c r="R3" s="10">
        <f>R2-R4-R5-R6</f>
        <v>19948.58358</v>
      </c>
      <c r="S3" s="10">
        <f>R3/Q3*100</f>
        <v>65.90223397425699</v>
      </c>
      <c r="T3" s="10">
        <f>T2-T4-T5-T6</f>
        <v>10321.38206</v>
      </c>
      <c r="U3" s="10">
        <f>U2-U4-U5-U6</f>
        <v>1813.48074</v>
      </c>
      <c r="V3" s="10">
        <f>V2-V4-V5-V6</f>
        <v>4333.8</v>
      </c>
      <c r="W3" s="10">
        <f>W2-W4-W5-W6</f>
        <v>6147.28074</v>
      </c>
      <c r="X3" s="10">
        <f>X2-X4-X5-X6</f>
        <v>3626.7065600000005</v>
      </c>
      <c r="Y3" s="10">
        <f t="shared" si="0"/>
        <v>58.996924223766634</v>
      </c>
      <c r="Z3" s="10">
        <f aca="true" t="shared" si="4" ref="Z3:AJ3">Z2-Z4-Z5-Z6</f>
        <v>2520.5741799999996</v>
      </c>
      <c r="AA3" s="10">
        <f t="shared" si="4"/>
        <v>1990.5709399999996</v>
      </c>
      <c r="AB3" s="10">
        <f t="shared" si="4"/>
        <v>3080.8</v>
      </c>
      <c r="AC3" s="10">
        <f t="shared" si="4"/>
        <v>5071.37094</v>
      </c>
      <c r="AD3" s="10">
        <f>AD2-AD5</f>
        <v>1803.41262</v>
      </c>
      <c r="AE3" s="10" t="e">
        <f t="shared" si="4"/>
        <v>#DIV/0!</v>
      </c>
      <c r="AF3" s="10">
        <f>AF2-AF5</f>
        <v>3267.95832</v>
      </c>
      <c r="AG3" s="10">
        <f t="shared" si="4"/>
        <v>2258.747540000001</v>
      </c>
      <c r="AH3" s="10">
        <f t="shared" si="4"/>
        <v>5311.399999999996</v>
      </c>
      <c r="AI3" s="10">
        <f t="shared" si="4"/>
        <v>7570.147539999993</v>
      </c>
      <c r="AJ3" s="10">
        <f t="shared" si="4"/>
        <v>4740.654199999998</v>
      </c>
      <c r="AK3" s="10">
        <f t="shared" si="2"/>
        <v>62.62300932644707</v>
      </c>
      <c r="AL3" s="10">
        <f>AL2-AL4-AL5-AL6</f>
        <v>2829.4933399999945</v>
      </c>
      <c r="AM3" s="10">
        <f>AM2-AM4-AM5-AM6</f>
        <v>5102.46559</v>
      </c>
      <c r="AN3" s="10">
        <f>AN2-AN4-AN5-AN6</f>
        <v>2620.4000000000005</v>
      </c>
      <c r="AO3" s="10">
        <f>AO2-AO4-AO5-AO6</f>
        <v>7722.865589999997</v>
      </c>
      <c r="AP3" s="15">
        <f>AP2-AP4-AP5-AP6</f>
        <v>1203.0190000000002</v>
      </c>
      <c r="AQ3" s="10">
        <f t="shared" si="3"/>
        <v>15.577365499637041</v>
      </c>
      <c r="AR3" s="10">
        <f>AR2-AR4-AR5-AR6</f>
        <v>6519.8465899999965</v>
      </c>
      <c r="AU3" s="13"/>
      <c r="AW3" s="13"/>
      <c r="AY3" s="13"/>
      <c r="BA3" s="13"/>
      <c r="BC3" s="13"/>
      <c r="BE3" s="13"/>
      <c r="BG3" s="13"/>
    </row>
    <row r="4" spans="1:59" ht="33.75" customHeight="1">
      <c r="A4" s="1">
        <v>1</v>
      </c>
      <c r="B4" s="14" t="s">
        <v>18</v>
      </c>
      <c r="C4" s="10">
        <f aca="true" t="shared" si="5" ref="C4:F5">I4+AM4</f>
        <v>38723.82249</v>
      </c>
      <c r="D4" s="10">
        <f t="shared" si="5"/>
        <v>17525.3</v>
      </c>
      <c r="E4" s="10">
        <f t="shared" si="5"/>
        <v>56249.122489999994</v>
      </c>
      <c r="F4" s="10">
        <f t="shared" si="5"/>
        <v>22905.07381</v>
      </c>
      <c r="G4" s="10">
        <f>F4/E4*100</f>
        <v>40.72076646897395</v>
      </c>
      <c r="H4" s="11">
        <f aca="true" t="shared" si="6" ref="H4:H13">E4-F4</f>
        <v>33344.04867999999</v>
      </c>
      <c r="I4" s="10">
        <v>18063.77121</v>
      </c>
      <c r="J4" s="10">
        <v>17525.3</v>
      </c>
      <c r="K4" s="10">
        <f>I4+J4</f>
        <v>35589.071209999995</v>
      </c>
      <c r="L4" s="10">
        <v>19247.06561</v>
      </c>
      <c r="M4" s="10">
        <f>L4/K4*100</f>
        <v>54.081393404253454</v>
      </c>
      <c r="N4" s="11">
        <f>K4-L4</f>
        <v>16342.005599999993</v>
      </c>
      <c r="O4" s="15">
        <v>14600.40472</v>
      </c>
      <c r="P4" s="10">
        <v>15762.4</v>
      </c>
      <c r="Q4" s="10">
        <f>O4+P4</f>
        <v>30362.80472</v>
      </c>
      <c r="R4" s="10">
        <v>16890.06144</v>
      </c>
      <c r="S4" s="15">
        <f>R4/Q4*100</f>
        <v>55.6274744568459</v>
      </c>
      <c r="T4" s="11">
        <f>Q4-R4</f>
        <v>13472.743279999999</v>
      </c>
      <c r="U4" s="10"/>
      <c r="V4" s="10"/>
      <c r="W4" s="10">
        <f>U4+V4</f>
        <v>0</v>
      </c>
      <c r="X4" s="10"/>
      <c r="Y4" s="10" t="e">
        <f t="shared" si="0"/>
        <v>#DIV/0!</v>
      </c>
      <c r="Z4" s="11">
        <f aca="true" t="shared" si="7" ref="Z4:Z13">W4-X4</f>
        <v>0</v>
      </c>
      <c r="AA4" s="10"/>
      <c r="AB4" s="10"/>
      <c r="AC4" s="10">
        <f>AA4+AB4</f>
        <v>0</v>
      </c>
      <c r="AD4" s="10"/>
      <c r="AE4" s="10" t="e">
        <f>AD4/AC4*100</f>
        <v>#DIV/0!</v>
      </c>
      <c r="AF4" s="11">
        <f>AC4-AD4</f>
        <v>0</v>
      </c>
      <c r="AG4" s="10">
        <f t="shared" si="1"/>
        <v>3463.3664899999985</v>
      </c>
      <c r="AH4" s="10">
        <f t="shared" si="1"/>
        <v>1762.8999999999996</v>
      </c>
      <c r="AI4" s="10">
        <f t="shared" si="1"/>
        <v>5226.2664899999945</v>
      </c>
      <c r="AJ4" s="10">
        <f t="shared" si="1"/>
        <v>2357.00417</v>
      </c>
      <c r="AK4" s="10">
        <f t="shared" si="2"/>
        <v>45.09919604195313</v>
      </c>
      <c r="AL4" s="11">
        <f>AI4-AJ4</f>
        <v>2869.2623199999944</v>
      </c>
      <c r="AM4" s="10">
        <v>20660.05128</v>
      </c>
      <c r="AN4" s="10">
        <v>0</v>
      </c>
      <c r="AO4" s="10">
        <f aca="true" t="shared" si="8" ref="AO4:AO11">AM4+AN4</f>
        <v>20660.05128</v>
      </c>
      <c r="AP4" s="15">
        <v>3658.0082</v>
      </c>
      <c r="AQ4" s="10">
        <f t="shared" si="3"/>
        <v>17.70570726289117</v>
      </c>
      <c r="AR4" s="11">
        <f>AO4-AP4</f>
        <v>17002.04308</v>
      </c>
      <c r="AU4" s="13"/>
      <c r="AW4" s="13"/>
      <c r="AY4" s="13"/>
      <c r="BA4" s="13"/>
      <c r="BC4" s="13"/>
      <c r="BE4" s="13"/>
      <c r="BG4" s="13"/>
    </row>
    <row r="5" spans="1:59" ht="36" customHeight="1">
      <c r="A5" s="1">
        <v>1</v>
      </c>
      <c r="B5" s="14" t="s">
        <v>24</v>
      </c>
      <c r="C5" s="10">
        <f t="shared" si="5"/>
        <v>12977.30809</v>
      </c>
      <c r="D5" s="10">
        <f t="shared" si="5"/>
        <v>21272.088</v>
      </c>
      <c r="E5" s="10">
        <f t="shared" si="5"/>
        <v>34249.39609</v>
      </c>
      <c r="F5" s="10">
        <f t="shared" si="5"/>
        <v>22276.55117</v>
      </c>
      <c r="G5" s="10">
        <f>F5/E5*100</f>
        <v>65.04217216403478</v>
      </c>
      <c r="H5" s="11">
        <f t="shared" si="6"/>
        <v>11972.844920000003</v>
      </c>
      <c r="I5" s="10">
        <v>12977.30809</v>
      </c>
      <c r="J5" s="10">
        <v>21272.088</v>
      </c>
      <c r="K5" s="10">
        <f>I5+J5</f>
        <v>34249.39609</v>
      </c>
      <c r="L5" s="10">
        <v>22276.55117</v>
      </c>
      <c r="M5" s="10">
        <f>L5/K5*100</f>
        <v>65.04217216403478</v>
      </c>
      <c r="N5" s="11">
        <f>K5-L5</f>
        <v>11972.844920000003</v>
      </c>
      <c r="O5" s="10">
        <v>3625.65047</v>
      </c>
      <c r="P5" s="10">
        <v>4437.8</v>
      </c>
      <c r="Q5" s="10">
        <f>O5+P5</f>
        <v>8063.45047</v>
      </c>
      <c r="R5" s="10">
        <v>5891.32325</v>
      </c>
      <c r="S5" s="10">
        <f>R5/Q5*100</f>
        <v>73.06206284665132</v>
      </c>
      <c r="T5" s="11">
        <f>Q5-R5</f>
        <v>2172.1272199999994</v>
      </c>
      <c r="U5" s="10">
        <v>1387.25702</v>
      </c>
      <c r="V5" s="10">
        <v>4473.488</v>
      </c>
      <c r="W5" s="10">
        <f>U5+V5</f>
        <v>5860.74502</v>
      </c>
      <c r="X5" s="10">
        <v>3764.76754</v>
      </c>
      <c r="Y5" s="10">
        <f t="shared" si="0"/>
        <v>64.23701299327298</v>
      </c>
      <c r="Z5" s="11">
        <f t="shared" si="7"/>
        <v>2095.9774800000005</v>
      </c>
      <c r="AA5" s="10">
        <v>2238.44938</v>
      </c>
      <c r="AB5" s="10">
        <v>1676.8</v>
      </c>
      <c r="AC5" s="10">
        <f>AA5+AB5</f>
        <v>3915.24938</v>
      </c>
      <c r="AD5" s="10">
        <v>958.97168</v>
      </c>
      <c r="AE5" s="10">
        <f>AD5/AC5*100</f>
        <v>24.493246455734063</v>
      </c>
      <c r="AF5" s="11">
        <f>AC5-AD5</f>
        <v>2956.2777</v>
      </c>
      <c r="AG5" s="10">
        <f>I5-O5-U5-AA5</f>
        <v>5725.95122</v>
      </c>
      <c r="AH5" s="10">
        <f>J5-P5-V5-AB5</f>
        <v>10684</v>
      </c>
      <c r="AI5" s="10">
        <f t="shared" si="1"/>
        <v>16409.951220000003</v>
      </c>
      <c r="AJ5" s="10">
        <f t="shared" si="1"/>
        <v>11661.488699999996</v>
      </c>
      <c r="AK5" s="10">
        <f t="shared" si="2"/>
        <v>71.06351837162862</v>
      </c>
      <c r="AL5" s="11">
        <f>AI5-AJ5</f>
        <v>4748.462520000006</v>
      </c>
      <c r="AM5" s="10"/>
      <c r="AN5" s="10">
        <v>0</v>
      </c>
      <c r="AO5" s="10">
        <f t="shared" si="8"/>
        <v>0</v>
      </c>
      <c r="AP5" s="15"/>
      <c r="AQ5" s="10" t="e">
        <f t="shared" si="3"/>
        <v>#DIV/0!</v>
      </c>
      <c r="AR5" s="11">
        <f>AO5-AP5</f>
        <v>0</v>
      </c>
      <c r="AU5" s="13"/>
      <c r="AW5" s="13"/>
      <c r="AY5" s="13"/>
      <c r="BA5" s="13"/>
      <c r="BC5" s="13"/>
      <c r="BE5" s="13"/>
      <c r="BG5" s="13"/>
    </row>
    <row r="6" spans="1:59" ht="42.75" customHeight="1">
      <c r="A6" s="1">
        <v>1</v>
      </c>
      <c r="B6" s="14" t="s">
        <v>25</v>
      </c>
      <c r="C6" s="10">
        <f>I6+AM6</f>
        <v>8252.116</v>
      </c>
      <c r="D6" s="10">
        <f>J6+AN6</f>
        <v>7632.200000000001</v>
      </c>
      <c r="E6" s="10">
        <f>K6+AO6</f>
        <v>15884.315999999999</v>
      </c>
      <c r="F6" s="10">
        <f>L6+AP6</f>
        <v>27.13277</v>
      </c>
      <c r="G6" s="10">
        <f>F6/E6*100</f>
        <v>0.1708148465442264</v>
      </c>
      <c r="H6" s="11">
        <f t="shared" si="6"/>
        <v>15857.183229999999</v>
      </c>
      <c r="I6" s="10">
        <v>7246.311</v>
      </c>
      <c r="J6" s="10">
        <v>1141.4</v>
      </c>
      <c r="K6" s="10">
        <f>I6+J6</f>
        <v>8387.711</v>
      </c>
      <c r="L6" s="10">
        <v>27.13277</v>
      </c>
      <c r="M6" s="10">
        <f>L6/K6*100</f>
        <v>0.3234824137360003</v>
      </c>
      <c r="N6" s="11">
        <f aca="true" t="shared" si="9" ref="N6:N13">K6-L6</f>
        <v>8360.57823</v>
      </c>
      <c r="O6" s="10">
        <v>4722.063</v>
      </c>
      <c r="P6" s="10">
        <v>610</v>
      </c>
      <c r="Q6" s="10">
        <f>O6+P6</f>
        <v>5332.063</v>
      </c>
      <c r="R6" s="10">
        <v>7.99161</v>
      </c>
      <c r="S6" s="10">
        <f>R6/Q6*100</f>
        <v>0.14987838665822215</v>
      </c>
      <c r="T6" s="11">
        <f>Q6-R6</f>
        <v>5324.07139</v>
      </c>
      <c r="U6" s="10"/>
      <c r="V6" s="10"/>
      <c r="W6" s="10">
        <f>U6+V6</f>
        <v>0</v>
      </c>
      <c r="X6" s="10"/>
      <c r="Y6" s="10" t="e">
        <f t="shared" si="0"/>
        <v>#DIV/0!</v>
      </c>
      <c r="Z6" s="11">
        <f t="shared" si="7"/>
        <v>0</v>
      </c>
      <c r="AA6" s="10"/>
      <c r="AB6" s="10"/>
      <c r="AC6" s="10">
        <f>AA6+AB6</f>
        <v>0</v>
      </c>
      <c r="AD6" s="12"/>
      <c r="AE6" s="10" t="e">
        <f>AD6/AC6*100</f>
        <v>#DIV/0!</v>
      </c>
      <c r="AF6" s="11">
        <f>AC6-AD6</f>
        <v>0</v>
      </c>
      <c r="AG6" s="10">
        <f>I6-O6-U6-AA6</f>
        <v>2524.2479999999996</v>
      </c>
      <c r="AH6" s="10">
        <f>J6-P6-V6-AB6</f>
        <v>531.4000000000001</v>
      </c>
      <c r="AI6" s="10">
        <f>K6-Q6-W6-AC6</f>
        <v>3055.6479999999992</v>
      </c>
      <c r="AJ6" s="10">
        <f>L6-R6-X6-AD6</f>
        <v>19.14116</v>
      </c>
      <c r="AK6" s="10">
        <f>AJ6/AI6*100</f>
        <v>0.6264190116139033</v>
      </c>
      <c r="AL6" s="11">
        <f>AI6-AJ6</f>
        <v>3036.506839999999</v>
      </c>
      <c r="AM6" s="10">
        <v>1005.805</v>
      </c>
      <c r="AN6" s="10">
        <v>6490.8</v>
      </c>
      <c r="AO6" s="10">
        <f t="shared" si="8"/>
        <v>7496.6050000000005</v>
      </c>
      <c r="AP6" s="15">
        <v>0</v>
      </c>
      <c r="AQ6" s="10">
        <f t="shared" si="3"/>
        <v>0</v>
      </c>
      <c r="AR6" s="11">
        <f>AO6-AP6</f>
        <v>7496.6050000000005</v>
      </c>
      <c r="AU6" s="13"/>
      <c r="AW6" s="13"/>
      <c r="AY6" s="13"/>
      <c r="BA6" s="13"/>
      <c r="BC6" s="13"/>
      <c r="BE6" s="13"/>
      <c r="BG6" s="13"/>
    </row>
    <row r="7" spans="1:45" s="8" customFormat="1" ht="45" customHeight="1">
      <c r="A7" s="1">
        <v>2</v>
      </c>
      <c r="B7" s="9" t="s">
        <v>21</v>
      </c>
      <c r="C7" s="10">
        <f aca="true" t="shared" si="10" ref="C7:F13">I7+AM7</f>
        <v>105930.1</v>
      </c>
      <c r="D7" s="10">
        <f>J7+AN7</f>
        <v>136210.6</v>
      </c>
      <c r="E7" s="10">
        <f t="shared" si="10"/>
        <v>242140.7</v>
      </c>
      <c r="F7" s="10">
        <f>L7+AP7</f>
        <v>99091.59999999998</v>
      </c>
      <c r="G7" s="10">
        <f aca="true" t="shared" si="11" ref="G7:G13">F7/E7*100</f>
        <v>40.923149226875104</v>
      </c>
      <c r="H7" s="11">
        <f t="shared" si="6"/>
        <v>143049.10000000003</v>
      </c>
      <c r="I7" s="10">
        <f>I8+I9+I10+I13+I11+I12</f>
        <v>62794.4</v>
      </c>
      <c r="J7" s="10">
        <f>J8+J9+J10+J13+J11+J12</f>
        <v>122278.5</v>
      </c>
      <c r="K7" s="10">
        <f aca="true" t="shared" si="12" ref="K7:K13">I7+J7</f>
        <v>185072.9</v>
      </c>
      <c r="L7" s="10">
        <f>L8+L9+L10+L13+L11+L12</f>
        <v>98540.39999999998</v>
      </c>
      <c r="M7" s="10">
        <f aca="true" t="shared" si="13" ref="M7:M13">L7/K7*100</f>
        <v>53.24410002761073</v>
      </c>
      <c r="N7" s="11">
        <f t="shared" si="9"/>
        <v>86532.50000000001</v>
      </c>
      <c r="O7" s="10">
        <f>O8+O9+O10+O13+O11+O12</f>
        <v>58.7</v>
      </c>
      <c r="P7" s="10">
        <f>P8+P9+P10+P13+P11+P12</f>
        <v>403.6</v>
      </c>
      <c r="Q7" s="10">
        <f aca="true" t="shared" si="14" ref="Q7:Q13">O7+P7</f>
        <v>462.3</v>
      </c>
      <c r="R7" s="10">
        <f>R8+R9+R10+R13+R11+R12</f>
        <v>378.2</v>
      </c>
      <c r="S7" s="10">
        <f aca="true" t="shared" si="15" ref="S7:S13">R7/Q7*100</f>
        <v>81.80834955656499</v>
      </c>
      <c r="T7" s="11">
        <f aca="true" t="shared" si="16" ref="T7:T13">Q7-R7</f>
        <v>84.10000000000002</v>
      </c>
      <c r="U7" s="10">
        <f>U8+U9+U10+U13+U11+U12</f>
        <v>0</v>
      </c>
      <c r="V7" s="10">
        <f>V8+V9+V10+V13+V11+V12</f>
        <v>0</v>
      </c>
      <c r="W7" s="10">
        <f aca="true" t="shared" si="17" ref="W7:W13">U7+V7</f>
        <v>0</v>
      </c>
      <c r="X7" s="10">
        <f>X8+X9+X10+X13+X11+X12</f>
        <v>0</v>
      </c>
      <c r="Y7" s="10" t="e">
        <f t="shared" si="0"/>
        <v>#DIV/0!</v>
      </c>
      <c r="Z7" s="11">
        <f t="shared" si="7"/>
        <v>0</v>
      </c>
      <c r="AA7" s="10">
        <f>AA8+AA9+AA10+AA13+AA11+AA12</f>
        <v>129.4</v>
      </c>
      <c r="AB7" s="10">
        <f>AB8+AB9+AB10+AB13+AB11+AB12</f>
        <v>13.7</v>
      </c>
      <c r="AC7" s="10">
        <f aca="true" t="shared" si="18" ref="AC7:AC13">AA7+AB7</f>
        <v>143.1</v>
      </c>
      <c r="AD7" s="10">
        <f>AD8+AD9+AD10+AD13+AD11+AD12</f>
        <v>2.5</v>
      </c>
      <c r="AE7" s="10">
        <f aca="true" t="shared" si="19" ref="AE7:AE13">AD7/AC7*100</f>
        <v>1.7470300489168415</v>
      </c>
      <c r="AF7" s="11">
        <f aca="true" t="shared" si="20" ref="AF7:AF13">AC7-AD7</f>
        <v>140.6</v>
      </c>
      <c r="AG7" s="10">
        <f aca="true" t="shared" si="21" ref="AG7:AJ13">I7-O7-U7-AA7</f>
        <v>62606.3</v>
      </c>
      <c r="AH7" s="10">
        <f t="shared" si="21"/>
        <v>121861.2</v>
      </c>
      <c r="AI7" s="10">
        <f t="shared" si="21"/>
        <v>184467.5</v>
      </c>
      <c r="AJ7" s="10">
        <f t="shared" si="21"/>
        <v>98159.69999999998</v>
      </c>
      <c r="AK7" s="10">
        <f aca="true" t="shared" si="22" ref="AK7:AK13">AJ7/AI7*100</f>
        <v>53.21246289996881</v>
      </c>
      <c r="AL7" s="11">
        <f aca="true" t="shared" si="23" ref="AL7:AL13">AI7-AJ7</f>
        <v>86307.80000000002</v>
      </c>
      <c r="AM7" s="10">
        <f>AM8+AM9+AM10+AM13+AM11+AM12</f>
        <v>43135.700000000004</v>
      </c>
      <c r="AN7" s="10">
        <f>AN8+AN9+AN10+AN13+AN11+AN12</f>
        <v>13932.1</v>
      </c>
      <c r="AO7" s="10">
        <f t="shared" si="8"/>
        <v>57067.8</v>
      </c>
      <c r="AP7" s="10">
        <f>AP8+AP9+AP10+AP13+AP11+AP12</f>
        <v>551.2</v>
      </c>
      <c r="AQ7" s="10">
        <f t="shared" si="3"/>
        <v>0.9658686684960696</v>
      </c>
      <c r="AR7" s="11">
        <f aca="true" t="shared" si="24" ref="AR7:AR13">AO7-AP7</f>
        <v>56516.600000000006</v>
      </c>
      <c r="AS7" s="10"/>
    </row>
    <row r="8" spans="1:44" s="18" customFormat="1" ht="34.5" customHeight="1">
      <c r="A8" s="1">
        <v>2</v>
      </c>
      <c r="B8" s="16" t="s">
        <v>13</v>
      </c>
      <c r="C8" s="17">
        <f t="shared" si="10"/>
        <v>63687.90000000001</v>
      </c>
      <c r="D8" s="17">
        <f t="shared" si="10"/>
        <v>37528</v>
      </c>
      <c r="E8" s="17">
        <f t="shared" si="10"/>
        <v>101215.90000000001</v>
      </c>
      <c r="F8" s="17">
        <f t="shared" si="10"/>
        <v>15829.2</v>
      </c>
      <c r="G8" s="17">
        <f t="shared" si="11"/>
        <v>15.639044853624776</v>
      </c>
      <c r="H8" s="11">
        <f t="shared" si="6"/>
        <v>85386.70000000001</v>
      </c>
      <c r="I8" s="17">
        <v>20552.2</v>
      </c>
      <c r="J8" s="17">
        <v>23595.9</v>
      </c>
      <c r="K8" s="17">
        <f t="shared" si="12"/>
        <v>44148.100000000006</v>
      </c>
      <c r="L8" s="17">
        <v>15278</v>
      </c>
      <c r="M8" s="17">
        <f t="shared" si="13"/>
        <v>34.60624579540229</v>
      </c>
      <c r="N8" s="11">
        <f t="shared" si="9"/>
        <v>28870.100000000006</v>
      </c>
      <c r="O8" s="17">
        <v>58.7</v>
      </c>
      <c r="P8" s="17">
        <v>403.6</v>
      </c>
      <c r="Q8" s="17">
        <f t="shared" si="14"/>
        <v>462.3</v>
      </c>
      <c r="R8" s="17">
        <v>378.2</v>
      </c>
      <c r="S8" s="17">
        <f t="shared" si="15"/>
        <v>81.80834955656499</v>
      </c>
      <c r="T8" s="11">
        <f t="shared" si="16"/>
        <v>84.10000000000002</v>
      </c>
      <c r="U8" s="17">
        <v>0</v>
      </c>
      <c r="V8" s="17">
        <v>0</v>
      </c>
      <c r="W8" s="17">
        <f t="shared" si="17"/>
        <v>0</v>
      </c>
      <c r="X8" s="17">
        <v>0</v>
      </c>
      <c r="Y8" s="17" t="e">
        <f t="shared" si="0"/>
        <v>#DIV/0!</v>
      </c>
      <c r="Z8" s="11">
        <f t="shared" si="7"/>
        <v>0</v>
      </c>
      <c r="AA8" s="17">
        <v>129.4</v>
      </c>
      <c r="AB8" s="17">
        <v>13.7</v>
      </c>
      <c r="AC8" s="17">
        <f t="shared" si="18"/>
        <v>143.1</v>
      </c>
      <c r="AD8" s="17">
        <f>2.5</f>
        <v>2.5</v>
      </c>
      <c r="AE8" s="17">
        <f t="shared" si="19"/>
        <v>1.7470300489168415</v>
      </c>
      <c r="AF8" s="11">
        <f t="shared" si="20"/>
        <v>140.6</v>
      </c>
      <c r="AG8" s="10">
        <f t="shared" si="21"/>
        <v>20364.1</v>
      </c>
      <c r="AH8" s="10">
        <f t="shared" si="21"/>
        <v>23178.600000000002</v>
      </c>
      <c r="AI8" s="10">
        <f t="shared" si="21"/>
        <v>43542.700000000004</v>
      </c>
      <c r="AJ8" s="10">
        <f t="shared" si="21"/>
        <v>14897.3</v>
      </c>
      <c r="AK8" s="10">
        <f t="shared" si="22"/>
        <v>34.21308278999694</v>
      </c>
      <c r="AL8" s="11">
        <f t="shared" si="23"/>
        <v>28645.400000000005</v>
      </c>
      <c r="AM8" s="17">
        <v>43135.700000000004</v>
      </c>
      <c r="AN8" s="17">
        <v>13932.1</v>
      </c>
      <c r="AO8" s="17">
        <f t="shared" si="8"/>
        <v>57067.8</v>
      </c>
      <c r="AP8" s="17">
        <v>551.2</v>
      </c>
      <c r="AQ8" s="17">
        <f t="shared" si="3"/>
        <v>0.9658686684960696</v>
      </c>
      <c r="AR8" s="11">
        <f t="shared" si="24"/>
        <v>56516.600000000006</v>
      </c>
    </row>
    <row r="9" spans="1:44" s="8" customFormat="1" ht="45.75" customHeight="1">
      <c r="A9" s="1">
        <v>2</v>
      </c>
      <c r="B9" s="19" t="s">
        <v>27</v>
      </c>
      <c r="C9" s="10">
        <f t="shared" si="10"/>
        <v>22988.8</v>
      </c>
      <c r="D9" s="10">
        <f t="shared" si="10"/>
        <v>0</v>
      </c>
      <c r="E9" s="10">
        <f t="shared" si="10"/>
        <v>22988.8</v>
      </c>
      <c r="F9" s="10">
        <f t="shared" si="10"/>
        <v>3296.6</v>
      </c>
      <c r="G9" s="10">
        <f t="shared" si="11"/>
        <v>14.340026447661469</v>
      </c>
      <c r="H9" s="11">
        <f t="shared" si="6"/>
        <v>19692.2</v>
      </c>
      <c r="I9" s="11">
        <v>22988.8</v>
      </c>
      <c r="J9" s="10">
        <v>0</v>
      </c>
      <c r="K9" s="10">
        <f t="shared" si="12"/>
        <v>22988.8</v>
      </c>
      <c r="L9" s="10">
        <v>3296.6</v>
      </c>
      <c r="M9" s="10">
        <f t="shared" si="13"/>
        <v>14.340026447661469</v>
      </c>
      <c r="N9" s="11">
        <f t="shared" si="9"/>
        <v>19692.2</v>
      </c>
      <c r="O9" s="10"/>
      <c r="P9" s="10"/>
      <c r="Q9" s="10">
        <f t="shared" si="14"/>
        <v>0</v>
      </c>
      <c r="R9" s="10"/>
      <c r="S9" s="10" t="e">
        <f t="shared" si="15"/>
        <v>#DIV/0!</v>
      </c>
      <c r="T9" s="11">
        <f t="shared" si="16"/>
        <v>0</v>
      </c>
      <c r="U9" s="10"/>
      <c r="V9" s="10"/>
      <c r="W9" s="10">
        <f t="shared" si="17"/>
        <v>0</v>
      </c>
      <c r="X9" s="10"/>
      <c r="Y9" s="10"/>
      <c r="Z9" s="11">
        <f t="shared" si="7"/>
        <v>0</v>
      </c>
      <c r="AA9" s="10">
        <v>0</v>
      </c>
      <c r="AB9" s="10"/>
      <c r="AC9" s="10">
        <f t="shared" si="18"/>
        <v>0</v>
      </c>
      <c r="AD9" s="10"/>
      <c r="AE9" s="10" t="e">
        <f t="shared" si="19"/>
        <v>#DIV/0!</v>
      </c>
      <c r="AF9" s="11">
        <f t="shared" si="20"/>
        <v>0</v>
      </c>
      <c r="AG9" s="10">
        <f t="shared" si="21"/>
        <v>22988.8</v>
      </c>
      <c r="AH9" s="10">
        <f t="shared" si="21"/>
        <v>0</v>
      </c>
      <c r="AI9" s="10">
        <f t="shared" si="21"/>
        <v>22988.8</v>
      </c>
      <c r="AJ9" s="10">
        <f t="shared" si="21"/>
        <v>3296.6</v>
      </c>
      <c r="AK9" s="10">
        <f t="shared" si="22"/>
        <v>14.340026447661469</v>
      </c>
      <c r="AL9" s="11">
        <f t="shared" si="23"/>
        <v>19692.2</v>
      </c>
      <c r="AM9" s="10">
        <v>0</v>
      </c>
      <c r="AN9" s="10"/>
      <c r="AO9" s="10">
        <f t="shared" si="8"/>
        <v>0</v>
      </c>
      <c r="AP9" s="10"/>
      <c r="AQ9" s="10"/>
      <c r="AR9" s="11">
        <f t="shared" si="24"/>
        <v>0</v>
      </c>
    </row>
    <row r="10" spans="1:44" s="8" customFormat="1" ht="27" customHeight="1">
      <c r="A10" s="1">
        <v>2</v>
      </c>
      <c r="B10" s="20" t="s">
        <v>15</v>
      </c>
      <c r="C10" s="10">
        <f>I10+AM10</f>
        <v>17757</v>
      </c>
      <c r="D10" s="10">
        <f t="shared" si="10"/>
        <v>95086.5</v>
      </c>
      <c r="E10" s="10">
        <f t="shared" si="10"/>
        <v>112843.5</v>
      </c>
      <c r="F10" s="10">
        <f t="shared" si="10"/>
        <v>78451.2</v>
      </c>
      <c r="G10" s="10">
        <f t="shared" si="11"/>
        <v>69.52212577596406</v>
      </c>
      <c r="H10" s="11">
        <f t="shared" si="6"/>
        <v>34392.3</v>
      </c>
      <c r="I10" s="10">
        <v>17757</v>
      </c>
      <c r="J10" s="10">
        <f>95265.5-179</f>
        <v>95086.5</v>
      </c>
      <c r="K10" s="10">
        <f t="shared" si="12"/>
        <v>112843.5</v>
      </c>
      <c r="L10" s="12">
        <v>78451.2</v>
      </c>
      <c r="M10" s="10">
        <f t="shared" si="13"/>
        <v>69.52212577596406</v>
      </c>
      <c r="N10" s="11">
        <f t="shared" si="9"/>
        <v>34392.3</v>
      </c>
      <c r="O10" s="10"/>
      <c r="P10" s="10"/>
      <c r="Q10" s="10">
        <f t="shared" si="14"/>
        <v>0</v>
      </c>
      <c r="R10" s="10"/>
      <c r="S10" s="10" t="e">
        <f t="shared" si="15"/>
        <v>#DIV/0!</v>
      </c>
      <c r="T10" s="11">
        <f t="shared" si="16"/>
        <v>0</v>
      </c>
      <c r="U10" s="10"/>
      <c r="V10" s="10"/>
      <c r="W10" s="10">
        <f t="shared" si="17"/>
        <v>0</v>
      </c>
      <c r="X10" s="10"/>
      <c r="Y10" s="10" t="e">
        <f>X10/W10*100</f>
        <v>#DIV/0!</v>
      </c>
      <c r="Z10" s="11">
        <f t="shared" si="7"/>
        <v>0</v>
      </c>
      <c r="AA10" s="10">
        <v>0</v>
      </c>
      <c r="AB10" s="10"/>
      <c r="AC10" s="10">
        <f t="shared" si="18"/>
        <v>0</v>
      </c>
      <c r="AD10" s="10"/>
      <c r="AE10" s="10" t="e">
        <f t="shared" si="19"/>
        <v>#DIV/0!</v>
      </c>
      <c r="AF10" s="11">
        <f t="shared" si="20"/>
        <v>0</v>
      </c>
      <c r="AG10" s="10">
        <f t="shared" si="21"/>
        <v>17757</v>
      </c>
      <c r="AH10" s="10">
        <f t="shared" si="21"/>
        <v>95086.5</v>
      </c>
      <c r="AI10" s="10">
        <f t="shared" si="21"/>
        <v>112843.5</v>
      </c>
      <c r="AJ10" s="10">
        <f t="shared" si="21"/>
        <v>78451.2</v>
      </c>
      <c r="AK10" s="10">
        <f t="shared" si="22"/>
        <v>69.52212577596406</v>
      </c>
      <c r="AL10" s="11">
        <f t="shared" si="23"/>
        <v>34392.3</v>
      </c>
      <c r="AM10" s="10">
        <v>0</v>
      </c>
      <c r="AN10" s="10">
        <v>0</v>
      </c>
      <c r="AO10" s="10">
        <f t="shared" si="8"/>
        <v>0</v>
      </c>
      <c r="AP10" s="10">
        <v>0</v>
      </c>
      <c r="AQ10" s="10" t="e">
        <f>AP10/AO10*100</f>
        <v>#DIV/0!</v>
      </c>
      <c r="AR10" s="11">
        <f t="shared" si="24"/>
        <v>0</v>
      </c>
    </row>
    <row r="11" spans="1:44" s="8" customFormat="1" ht="23.25" customHeight="1">
      <c r="A11" s="1">
        <v>2</v>
      </c>
      <c r="B11" s="20" t="s">
        <v>18</v>
      </c>
      <c r="C11" s="10">
        <f>I11+AM11</f>
        <v>150.5</v>
      </c>
      <c r="D11" s="10">
        <f t="shared" si="10"/>
        <v>439.6</v>
      </c>
      <c r="E11" s="10">
        <f t="shared" si="10"/>
        <v>590.1</v>
      </c>
      <c r="F11" s="10">
        <f t="shared" si="10"/>
        <v>497.8</v>
      </c>
      <c r="G11" s="10">
        <f>F11/E11*100</f>
        <v>84.35858329096763</v>
      </c>
      <c r="H11" s="11">
        <f t="shared" si="6"/>
        <v>92.30000000000001</v>
      </c>
      <c r="I11" s="10">
        <v>150.5</v>
      </c>
      <c r="J11" s="10">
        <v>439.6</v>
      </c>
      <c r="K11" s="10">
        <f t="shared" si="12"/>
        <v>590.1</v>
      </c>
      <c r="L11" s="10">
        <v>497.8</v>
      </c>
      <c r="M11" s="10">
        <f>L11/K11*100</f>
        <v>84.35858329096763</v>
      </c>
      <c r="N11" s="11">
        <f t="shared" si="9"/>
        <v>92.30000000000001</v>
      </c>
      <c r="O11" s="10"/>
      <c r="P11" s="10"/>
      <c r="Q11" s="10">
        <f>O11+P11</f>
        <v>0</v>
      </c>
      <c r="R11" s="10"/>
      <c r="S11" s="10" t="e">
        <f>R11/Q11*100</f>
        <v>#DIV/0!</v>
      </c>
      <c r="T11" s="11">
        <f>Q11-R11</f>
        <v>0</v>
      </c>
      <c r="U11" s="10"/>
      <c r="V11" s="10"/>
      <c r="W11" s="10">
        <f>U11+V11</f>
        <v>0</v>
      </c>
      <c r="X11" s="10"/>
      <c r="Y11" s="10" t="e">
        <f>X11/W11*100</f>
        <v>#DIV/0!</v>
      </c>
      <c r="Z11" s="11">
        <f t="shared" si="7"/>
        <v>0</v>
      </c>
      <c r="AA11" s="10">
        <v>0</v>
      </c>
      <c r="AB11" s="10"/>
      <c r="AC11" s="10">
        <f>AA11+AB11</f>
        <v>0</v>
      </c>
      <c r="AD11" s="10"/>
      <c r="AE11" s="10" t="e">
        <f t="shared" si="19"/>
        <v>#DIV/0!</v>
      </c>
      <c r="AF11" s="11">
        <f>AC11-AD11</f>
        <v>0</v>
      </c>
      <c r="AG11" s="10">
        <f t="shared" si="21"/>
        <v>150.5</v>
      </c>
      <c r="AH11" s="10">
        <f t="shared" si="21"/>
        <v>439.6</v>
      </c>
      <c r="AI11" s="10">
        <f t="shared" si="21"/>
        <v>590.1</v>
      </c>
      <c r="AJ11" s="10">
        <f t="shared" si="21"/>
        <v>497.8</v>
      </c>
      <c r="AK11" s="10">
        <f t="shared" si="22"/>
        <v>84.35858329096763</v>
      </c>
      <c r="AL11" s="11">
        <f t="shared" si="23"/>
        <v>92.30000000000001</v>
      </c>
      <c r="AM11" s="10">
        <v>0</v>
      </c>
      <c r="AN11" s="10">
        <v>0</v>
      </c>
      <c r="AO11" s="10">
        <f t="shared" si="8"/>
        <v>0</v>
      </c>
      <c r="AP11" s="10">
        <v>0</v>
      </c>
      <c r="AQ11" s="10" t="e">
        <f>AP11/AO11*100</f>
        <v>#DIV/0!</v>
      </c>
      <c r="AR11" s="11">
        <f>AO11-AP11</f>
        <v>0</v>
      </c>
    </row>
    <row r="12" spans="1:44" s="8" customFormat="1" ht="27" customHeight="1">
      <c r="A12" s="1">
        <v>2</v>
      </c>
      <c r="B12" s="14" t="s">
        <v>28</v>
      </c>
      <c r="C12" s="10">
        <f>I12+AM12</f>
        <v>1000</v>
      </c>
      <c r="D12" s="10">
        <f>J12+AN12</f>
        <v>2800</v>
      </c>
      <c r="E12" s="10">
        <f>K12+AO12</f>
        <v>3800</v>
      </c>
      <c r="F12" s="10">
        <f>L12+AP12</f>
        <v>514.4</v>
      </c>
      <c r="G12" s="10">
        <f>F12/E12*100</f>
        <v>13.536842105263158</v>
      </c>
      <c r="H12" s="11">
        <f>E12-F12</f>
        <v>3285.6</v>
      </c>
      <c r="I12" s="10">
        <v>1000</v>
      </c>
      <c r="J12" s="10">
        <v>2800</v>
      </c>
      <c r="K12" s="10">
        <f>I12+J12</f>
        <v>3800</v>
      </c>
      <c r="L12" s="10">
        <v>514.4</v>
      </c>
      <c r="M12" s="10">
        <f>L12/K12*100</f>
        <v>13.536842105263158</v>
      </c>
      <c r="N12" s="11">
        <f>K12-L12</f>
        <v>3285.6</v>
      </c>
      <c r="O12" s="10"/>
      <c r="P12" s="10"/>
      <c r="Q12" s="10">
        <f>O12+P12</f>
        <v>0</v>
      </c>
      <c r="R12" s="10"/>
      <c r="S12" s="10" t="e">
        <f>R12/Q12*100</f>
        <v>#DIV/0!</v>
      </c>
      <c r="T12" s="11">
        <f>Q12-R12</f>
        <v>0</v>
      </c>
      <c r="U12" s="10"/>
      <c r="V12" s="10"/>
      <c r="W12" s="10">
        <f>U12+V12</f>
        <v>0</v>
      </c>
      <c r="X12" s="10"/>
      <c r="Y12" s="10" t="e">
        <f>X12/W12*100</f>
        <v>#DIV/0!</v>
      </c>
      <c r="Z12" s="11">
        <f>W12-X12</f>
        <v>0</v>
      </c>
      <c r="AA12" s="10">
        <v>0</v>
      </c>
      <c r="AB12" s="10"/>
      <c r="AC12" s="10">
        <f>AA12+AB12</f>
        <v>0</v>
      </c>
      <c r="AD12" s="10"/>
      <c r="AE12" s="10" t="e">
        <f>AD12/AC12*100</f>
        <v>#DIV/0!</v>
      </c>
      <c r="AF12" s="11">
        <f>AC12-AD12</f>
        <v>0</v>
      </c>
      <c r="AG12" s="10">
        <f>I12-O12-U12-AA12</f>
        <v>1000</v>
      </c>
      <c r="AH12" s="10">
        <f>J12-P12-V12-AB12</f>
        <v>2800</v>
      </c>
      <c r="AI12" s="10">
        <f>K12-Q12-W12-AC12</f>
        <v>3800</v>
      </c>
      <c r="AJ12" s="10">
        <f>L12-R12-X12-AD12</f>
        <v>514.4</v>
      </c>
      <c r="AK12" s="10">
        <f>AJ12/AI12*100</f>
        <v>13.536842105263158</v>
      </c>
      <c r="AL12" s="11">
        <f>AI12-AJ12</f>
        <v>3285.6</v>
      </c>
      <c r="AM12" s="10">
        <v>0</v>
      </c>
      <c r="AN12" s="10">
        <v>0</v>
      </c>
      <c r="AO12" s="10">
        <f>AM12+AN12</f>
        <v>0</v>
      </c>
      <c r="AP12" s="10">
        <v>0</v>
      </c>
      <c r="AQ12" s="10" t="e">
        <f>AP12/AO12*100</f>
        <v>#DIV/0!</v>
      </c>
      <c r="AR12" s="11">
        <f>AO12-AP12</f>
        <v>0</v>
      </c>
    </row>
    <row r="13" spans="1:44" s="8" customFormat="1" ht="28.5" customHeight="1">
      <c r="A13" s="1">
        <v>2</v>
      </c>
      <c r="B13" s="20" t="s">
        <v>26</v>
      </c>
      <c r="C13" s="10">
        <f>I13+AM13</f>
        <v>345.9000000000001</v>
      </c>
      <c r="D13" s="10">
        <f t="shared" si="10"/>
        <v>356.5</v>
      </c>
      <c r="E13" s="10">
        <f t="shared" si="10"/>
        <v>702.4000000000001</v>
      </c>
      <c r="F13" s="10">
        <f t="shared" si="10"/>
        <v>502.4</v>
      </c>
      <c r="G13" s="10">
        <f t="shared" si="11"/>
        <v>71.52619589977219</v>
      </c>
      <c r="H13" s="11">
        <f t="shared" si="6"/>
        <v>200.0000000000001</v>
      </c>
      <c r="I13" s="10">
        <v>345.9000000000001</v>
      </c>
      <c r="J13" s="10">
        <v>356.5</v>
      </c>
      <c r="K13" s="10">
        <f t="shared" si="12"/>
        <v>702.4000000000001</v>
      </c>
      <c r="L13" s="10">
        <f>300.9+201.5</f>
        <v>502.4</v>
      </c>
      <c r="M13" s="10">
        <f t="shared" si="13"/>
        <v>71.52619589977219</v>
      </c>
      <c r="N13" s="11">
        <f t="shared" si="9"/>
        <v>200.0000000000001</v>
      </c>
      <c r="O13" s="10"/>
      <c r="P13" s="10"/>
      <c r="Q13" s="10">
        <f t="shared" si="14"/>
        <v>0</v>
      </c>
      <c r="R13" s="10"/>
      <c r="S13" s="10" t="e">
        <f t="shared" si="15"/>
        <v>#DIV/0!</v>
      </c>
      <c r="T13" s="11">
        <f t="shared" si="16"/>
        <v>0</v>
      </c>
      <c r="U13" s="10"/>
      <c r="V13" s="10"/>
      <c r="W13" s="10">
        <f t="shared" si="17"/>
        <v>0</v>
      </c>
      <c r="X13" s="10"/>
      <c r="Y13" s="10" t="e">
        <f>X13/W13*100</f>
        <v>#DIV/0!</v>
      </c>
      <c r="Z13" s="11">
        <f t="shared" si="7"/>
        <v>0</v>
      </c>
      <c r="AA13" s="10">
        <v>0</v>
      </c>
      <c r="AB13" s="10"/>
      <c r="AC13" s="10">
        <f t="shared" si="18"/>
        <v>0</v>
      </c>
      <c r="AD13" s="10"/>
      <c r="AE13" s="10" t="e">
        <f t="shared" si="19"/>
        <v>#DIV/0!</v>
      </c>
      <c r="AF13" s="11">
        <f t="shared" si="20"/>
        <v>0</v>
      </c>
      <c r="AG13" s="10">
        <f t="shared" si="21"/>
        <v>345.9000000000001</v>
      </c>
      <c r="AH13" s="10">
        <f t="shared" si="21"/>
        <v>356.5</v>
      </c>
      <c r="AI13" s="10">
        <f t="shared" si="21"/>
        <v>702.4000000000001</v>
      </c>
      <c r="AJ13" s="10">
        <f t="shared" si="21"/>
        <v>502.4</v>
      </c>
      <c r="AK13" s="10">
        <f t="shared" si="22"/>
        <v>71.52619589977219</v>
      </c>
      <c r="AL13" s="11">
        <f t="shared" si="23"/>
        <v>200.0000000000001</v>
      </c>
      <c r="AM13" s="10">
        <v>0</v>
      </c>
      <c r="AN13" s="10">
        <v>0</v>
      </c>
      <c r="AO13" s="10">
        <f>AM13+AN13</f>
        <v>0</v>
      </c>
      <c r="AP13" s="10">
        <v>0</v>
      </c>
      <c r="AQ13" s="10" t="e">
        <f>AP13/AO13*100</f>
        <v>#DIV/0!</v>
      </c>
      <c r="AR13" s="11">
        <f t="shared" si="24"/>
        <v>0</v>
      </c>
    </row>
    <row r="14" spans="1:44" ht="34.5" customHeight="1" hidden="1">
      <c r="A14" s="1">
        <v>3</v>
      </c>
      <c r="B14" s="9" t="s">
        <v>16</v>
      </c>
      <c r="C14" s="13">
        <f>C15+C16</f>
        <v>0</v>
      </c>
      <c r="D14" s="13">
        <f>D15+D16</f>
        <v>0</v>
      </c>
      <c r="E14" s="13">
        <f>D14+C14</f>
        <v>0</v>
      </c>
      <c r="F14" s="13">
        <f>F15+F16</f>
        <v>0</v>
      </c>
      <c r="G14" s="13" t="e">
        <f>F14/E14*100</f>
        <v>#DIV/0!</v>
      </c>
      <c r="H14" s="11">
        <f aca="true" t="shared" si="25" ref="H14:H27">E14-F14</f>
        <v>0</v>
      </c>
      <c r="I14" s="13">
        <f>I15+I16</f>
        <v>0</v>
      </c>
      <c r="J14" s="13">
        <f>J15+J16</f>
        <v>0</v>
      </c>
      <c r="K14" s="13">
        <f>J14+I14</f>
        <v>0</v>
      </c>
      <c r="L14" s="13">
        <f>L15+L16</f>
        <v>0</v>
      </c>
      <c r="M14" s="13" t="e">
        <f aca="true" t="shared" si="26" ref="M14:M35">L14/K14*100</f>
        <v>#DIV/0!</v>
      </c>
      <c r="N14" s="11">
        <f aca="true" t="shared" si="27" ref="N14:N26">K14-L14</f>
        <v>0</v>
      </c>
      <c r="O14" s="13">
        <f>O15+O16</f>
        <v>0</v>
      </c>
      <c r="P14" s="13">
        <f>P15+P16</f>
        <v>0</v>
      </c>
      <c r="Q14" s="13">
        <f>P14+O14</f>
        <v>0</v>
      </c>
      <c r="R14" s="13">
        <f>R15+R16</f>
        <v>0</v>
      </c>
      <c r="S14" s="13" t="e">
        <f aca="true" t="shared" si="28" ref="S14:S35">R14/Q14*100</f>
        <v>#DIV/0!</v>
      </c>
      <c r="T14" s="11">
        <f aca="true" t="shared" si="29" ref="T14:T27">Q14-R14</f>
        <v>0</v>
      </c>
      <c r="U14" s="13">
        <f>U15+U16</f>
        <v>0</v>
      </c>
      <c r="V14" s="13">
        <f>V15+V16</f>
        <v>0</v>
      </c>
      <c r="W14" s="13">
        <f>W15+W16</f>
        <v>0</v>
      </c>
      <c r="X14" s="13">
        <f>X15+X16</f>
        <v>0</v>
      </c>
      <c r="Y14" s="13" t="e">
        <f aca="true" t="shared" si="30" ref="Y14:Y32">X14/W14*100</f>
        <v>#DIV/0!</v>
      </c>
      <c r="Z14" s="11">
        <f aca="true" t="shared" si="31" ref="Z14:Z27">W14-X14</f>
        <v>0</v>
      </c>
      <c r="AA14" s="13">
        <f>AA15+AA16</f>
        <v>0</v>
      </c>
      <c r="AB14" s="13">
        <f>AB15+AB16</f>
        <v>0</v>
      </c>
      <c r="AC14" s="13">
        <f>AB14+AA14</f>
        <v>0</v>
      </c>
      <c r="AD14" s="13">
        <f>AD15+AD16</f>
        <v>0</v>
      </c>
      <c r="AE14" s="13" t="e">
        <f aca="true" t="shared" si="32" ref="AE14:AE35">AD14/AC14*100</f>
        <v>#DIV/0!</v>
      </c>
      <c r="AF14" s="11">
        <f aca="true" t="shared" si="33" ref="AF14:AF27">AC14-AD14</f>
        <v>0</v>
      </c>
      <c r="AG14" s="13">
        <f aca="true" t="shared" si="34" ref="AG14:AG26">I14-O14-U14-AA14</f>
        <v>0</v>
      </c>
      <c r="AH14" s="13">
        <f aca="true" t="shared" si="35" ref="AH14:AH29">J14-P14-V14-AB14</f>
        <v>0</v>
      </c>
      <c r="AI14" s="13">
        <f>K14-Q14-W14-AC14</f>
        <v>0</v>
      </c>
      <c r="AJ14" s="13">
        <f aca="true" t="shared" si="36" ref="AJ14:AJ26">L14-R14-X14-AD14</f>
        <v>0</v>
      </c>
      <c r="AK14" s="13" t="e">
        <f t="shared" si="2"/>
        <v>#DIV/0!</v>
      </c>
      <c r="AL14" s="11">
        <f aca="true" t="shared" si="37" ref="AL14:AL27">AI14-AJ14</f>
        <v>0</v>
      </c>
      <c r="AM14" s="13">
        <f>AM15+AM16</f>
        <v>0</v>
      </c>
      <c r="AN14" s="13">
        <f>AN15+AN16</f>
        <v>0</v>
      </c>
      <c r="AO14" s="13">
        <f>AN14+AM14</f>
        <v>0</v>
      </c>
      <c r="AP14" s="13">
        <f>AP15+AP16</f>
        <v>0</v>
      </c>
      <c r="AQ14" s="13" t="e">
        <f aca="true" t="shared" si="38" ref="AQ14:AQ35">AP14/AO14*100</f>
        <v>#DIV/0!</v>
      </c>
      <c r="AR14" s="11">
        <f>AO14-AP14</f>
        <v>0</v>
      </c>
    </row>
    <row r="15" spans="1:44" s="21" customFormat="1" ht="33.75" customHeight="1" hidden="1">
      <c r="A15" s="22"/>
      <c r="B15" s="20" t="s">
        <v>7</v>
      </c>
      <c r="C15" s="13">
        <f aca="true" t="shared" si="39" ref="C15:F16">I15+AM15</f>
        <v>0</v>
      </c>
      <c r="D15" s="13">
        <f t="shared" si="39"/>
        <v>0</v>
      </c>
      <c r="E15" s="13">
        <f t="shared" si="39"/>
        <v>0</v>
      </c>
      <c r="F15" s="13">
        <f t="shared" si="39"/>
        <v>0</v>
      </c>
      <c r="G15" s="11" t="e">
        <f>F15/E15*100</f>
        <v>#DIV/0!</v>
      </c>
      <c r="H15" s="11">
        <f t="shared" si="25"/>
        <v>0</v>
      </c>
      <c r="I15" s="11"/>
      <c r="J15" s="11"/>
      <c r="K15" s="13">
        <f>J15+I15</f>
        <v>0</v>
      </c>
      <c r="L15" s="11"/>
      <c r="M15" s="11" t="e">
        <f t="shared" si="26"/>
        <v>#DIV/0!</v>
      </c>
      <c r="N15" s="11">
        <f t="shared" si="27"/>
        <v>0</v>
      </c>
      <c r="O15" s="11">
        <v>0</v>
      </c>
      <c r="P15" s="11"/>
      <c r="Q15" s="13">
        <f aca="true" t="shared" si="40" ref="Q15:Q22">O15+P15</f>
        <v>0</v>
      </c>
      <c r="R15" s="11"/>
      <c r="S15" s="11" t="e">
        <f t="shared" si="28"/>
        <v>#DIV/0!</v>
      </c>
      <c r="T15" s="11">
        <f t="shared" si="29"/>
        <v>0</v>
      </c>
      <c r="U15" s="11"/>
      <c r="V15" s="11"/>
      <c r="W15" s="13">
        <f aca="true" t="shared" si="41" ref="W15:W22">U15+V15</f>
        <v>0</v>
      </c>
      <c r="X15" s="11"/>
      <c r="Y15" s="11" t="e">
        <f t="shared" si="30"/>
        <v>#DIV/0!</v>
      </c>
      <c r="Z15" s="11">
        <f t="shared" si="31"/>
        <v>0</v>
      </c>
      <c r="AA15" s="11"/>
      <c r="AB15" s="11"/>
      <c r="AC15" s="13">
        <f aca="true" t="shared" si="42" ref="AC15:AC20">AA15+AB15</f>
        <v>0</v>
      </c>
      <c r="AD15" s="11"/>
      <c r="AE15" s="11" t="e">
        <f t="shared" si="32"/>
        <v>#DIV/0!</v>
      </c>
      <c r="AF15" s="11">
        <f t="shared" si="33"/>
        <v>0</v>
      </c>
      <c r="AG15" s="13">
        <f t="shared" si="34"/>
        <v>0</v>
      </c>
      <c r="AH15" s="13">
        <f t="shared" si="35"/>
        <v>0</v>
      </c>
      <c r="AI15" s="13">
        <f>K15-Q15-W15-AC15</f>
        <v>0</v>
      </c>
      <c r="AJ15" s="13">
        <f t="shared" si="36"/>
        <v>0</v>
      </c>
      <c r="AK15" s="11" t="e">
        <f t="shared" si="2"/>
        <v>#DIV/0!</v>
      </c>
      <c r="AL15" s="11">
        <f t="shared" si="37"/>
        <v>0</v>
      </c>
      <c r="AM15" s="11"/>
      <c r="AN15" s="11"/>
      <c r="AO15" s="13">
        <f>AM15+AN15</f>
        <v>0</v>
      </c>
      <c r="AP15" s="11"/>
      <c r="AQ15" s="11" t="e">
        <f t="shared" si="38"/>
        <v>#DIV/0!</v>
      </c>
      <c r="AR15" s="11">
        <f>AO15-AP15</f>
        <v>0</v>
      </c>
    </row>
    <row r="16" spans="1:44" s="21" customFormat="1" ht="33.75" customHeight="1" hidden="1">
      <c r="A16" s="22"/>
      <c r="B16" s="20" t="s">
        <v>8</v>
      </c>
      <c r="C16" s="13">
        <f t="shared" si="39"/>
        <v>0</v>
      </c>
      <c r="D16" s="13">
        <f t="shared" si="39"/>
        <v>0</v>
      </c>
      <c r="E16" s="13">
        <f t="shared" si="39"/>
        <v>0</v>
      </c>
      <c r="F16" s="13">
        <f t="shared" si="39"/>
        <v>0</v>
      </c>
      <c r="G16" s="11" t="e">
        <f aca="true" t="shared" si="43" ref="G16:G29">F16/E16*100</f>
        <v>#DIV/0!</v>
      </c>
      <c r="H16" s="11">
        <f t="shared" si="25"/>
        <v>0</v>
      </c>
      <c r="I16" s="11"/>
      <c r="J16" s="11"/>
      <c r="K16" s="13">
        <f aca="true" t="shared" si="44" ref="K16:K22">I16+J16</f>
        <v>0</v>
      </c>
      <c r="L16" s="11"/>
      <c r="M16" s="11" t="e">
        <f t="shared" si="26"/>
        <v>#DIV/0!</v>
      </c>
      <c r="N16" s="11">
        <f t="shared" si="27"/>
        <v>0</v>
      </c>
      <c r="O16" s="11"/>
      <c r="P16" s="11"/>
      <c r="Q16" s="13">
        <f t="shared" si="40"/>
        <v>0</v>
      </c>
      <c r="R16" s="11"/>
      <c r="S16" s="11" t="e">
        <f t="shared" si="28"/>
        <v>#DIV/0!</v>
      </c>
      <c r="T16" s="11">
        <f t="shared" si="29"/>
        <v>0</v>
      </c>
      <c r="U16" s="11"/>
      <c r="V16" s="11"/>
      <c r="W16" s="13">
        <f t="shared" si="41"/>
        <v>0</v>
      </c>
      <c r="X16" s="11"/>
      <c r="Y16" s="11" t="e">
        <f t="shared" si="30"/>
        <v>#DIV/0!</v>
      </c>
      <c r="Z16" s="11">
        <f t="shared" si="31"/>
        <v>0</v>
      </c>
      <c r="AA16" s="11"/>
      <c r="AB16" s="11"/>
      <c r="AC16" s="13">
        <f t="shared" si="42"/>
        <v>0</v>
      </c>
      <c r="AD16" s="11"/>
      <c r="AE16" s="11" t="e">
        <f t="shared" si="32"/>
        <v>#DIV/0!</v>
      </c>
      <c r="AF16" s="11">
        <f t="shared" si="33"/>
        <v>0</v>
      </c>
      <c r="AG16" s="13">
        <f t="shared" si="34"/>
        <v>0</v>
      </c>
      <c r="AH16" s="13">
        <f t="shared" si="35"/>
        <v>0</v>
      </c>
      <c r="AI16" s="13">
        <f>K16-Q16-W16-AC16</f>
        <v>0</v>
      </c>
      <c r="AJ16" s="13">
        <f t="shared" si="36"/>
        <v>0</v>
      </c>
      <c r="AK16" s="11" t="e">
        <f t="shared" si="2"/>
        <v>#DIV/0!</v>
      </c>
      <c r="AL16" s="11">
        <f t="shared" si="37"/>
        <v>0</v>
      </c>
      <c r="AM16" s="11"/>
      <c r="AN16" s="11"/>
      <c r="AO16" s="13">
        <f>AM16+AN16</f>
        <v>0</v>
      </c>
      <c r="AP16" s="11"/>
      <c r="AQ16" s="11" t="e">
        <f t="shared" si="38"/>
        <v>#DIV/0!</v>
      </c>
      <c r="AR16" s="11">
        <f>AO16-AP16</f>
        <v>0</v>
      </c>
    </row>
    <row r="17" spans="1:44" s="21" customFormat="1" ht="38.25" customHeight="1">
      <c r="A17" s="22">
        <v>3</v>
      </c>
      <c r="B17" s="9" t="s">
        <v>17</v>
      </c>
      <c r="C17" s="13">
        <f>C18+C19+C20</f>
        <v>6999</v>
      </c>
      <c r="D17" s="13">
        <f>D18+D19+D20</f>
        <v>14325.400000000001</v>
      </c>
      <c r="E17" s="13">
        <f>E18+E19+E20</f>
        <v>21324.4</v>
      </c>
      <c r="F17" s="13">
        <f>F18+F19+F20</f>
        <v>14658.499999999998</v>
      </c>
      <c r="G17" s="11">
        <f t="shared" si="43"/>
        <v>68.7405038359813</v>
      </c>
      <c r="H17" s="11">
        <f>H18+H19+H20</f>
        <v>6665.9000000000015</v>
      </c>
      <c r="I17" s="11">
        <f>I18+I19+I20</f>
        <v>4451.099999999999</v>
      </c>
      <c r="J17" s="11">
        <f>J18+J19+J20</f>
        <v>13729.400000000001</v>
      </c>
      <c r="K17" s="11">
        <f>K18+K19+K20</f>
        <v>18180.5</v>
      </c>
      <c r="L17" s="11">
        <f>L18+L19+L20</f>
        <v>13815.099999999999</v>
      </c>
      <c r="M17" s="11">
        <f t="shared" si="26"/>
        <v>75.98855917053986</v>
      </c>
      <c r="N17" s="11">
        <f t="shared" si="27"/>
        <v>4365.4000000000015</v>
      </c>
      <c r="O17" s="11">
        <f>O18+O19+O20</f>
        <v>946</v>
      </c>
      <c r="P17" s="11">
        <f>P18+P19+P20</f>
        <v>3971</v>
      </c>
      <c r="Q17" s="13">
        <f>Q18+Q19+Q20</f>
        <v>4917</v>
      </c>
      <c r="R17" s="11">
        <f>R18+R19+R20</f>
        <v>3838.3</v>
      </c>
      <c r="S17" s="11">
        <f t="shared" si="28"/>
        <v>78.06182631685988</v>
      </c>
      <c r="T17" s="11">
        <f t="shared" si="29"/>
        <v>1078.6999999999998</v>
      </c>
      <c r="U17" s="11">
        <f>U18+U19+U20</f>
        <v>2.5</v>
      </c>
      <c r="V17" s="11">
        <f>V18+V19+V20</f>
        <v>10</v>
      </c>
      <c r="W17" s="11">
        <f>W18+W19+W20</f>
        <v>12.5</v>
      </c>
      <c r="X17" s="11">
        <f>X18+X19+X20</f>
        <v>10</v>
      </c>
      <c r="Y17" s="11">
        <f t="shared" si="30"/>
        <v>80</v>
      </c>
      <c r="Z17" s="11">
        <f t="shared" si="31"/>
        <v>2.5</v>
      </c>
      <c r="AA17" s="11">
        <f>AA18+AA19+AA20</f>
        <v>476.5</v>
      </c>
      <c r="AB17" s="11">
        <f>AB18+AB19+AB20</f>
        <v>315.2</v>
      </c>
      <c r="AC17" s="11">
        <f>AC18+AC19+AC20</f>
        <v>791.7</v>
      </c>
      <c r="AD17" s="11">
        <f>AD18+AD19+AD20</f>
        <v>148.7</v>
      </c>
      <c r="AE17" s="11">
        <f t="shared" si="32"/>
        <v>18.782367058229124</v>
      </c>
      <c r="AF17" s="11">
        <f t="shared" si="33"/>
        <v>643</v>
      </c>
      <c r="AG17" s="13">
        <f aca="true" t="shared" si="45" ref="AG17:AJ22">I17-O17-U17-AA17</f>
        <v>3026.0999999999995</v>
      </c>
      <c r="AH17" s="13">
        <f t="shared" si="45"/>
        <v>9433.2</v>
      </c>
      <c r="AI17" s="13">
        <f t="shared" si="45"/>
        <v>12459.3</v>
      </c>
      <c r="AJ17" s="13">
        <f t="shared" si="45"/>
        <v>9818.099999999999</v>
      </c>
      <c r="AK17" s="11">
        <f t="shared" si="2"/>
        <v>78.80137728443812</v>
      </c>
      <c r="AL17" s="11">
        <f t="shared" si="37"/>
        <v>2641.2000000000007</v>
      </c>
      <c r="AM17" s="11">
        <f>AM18+AM19</f>
        <v>2547.9</v>
      </c>
      <c r="AN17" s="11">
        <f>AN18+AN19</f>
        <v>596</v>
      </c>
      <c r="AO17" s="13">
        <f>AM17+AN17</f>
        <v>3143.9</v>
      </c>
      <c r="AP17" s="11">
        <f>AP18+AP19</f>
        <v>843.4</v>
      </c>
      <c r="AQ17" s="11">
        <f t="shared" si="38"/>
        <v>26.826553007411174</v>
      </c>
      <c r="AR17" s="11">
        <f aca="true" t="shared" si="46" ref="AR17:AR27">AO17-AP17</f>
        <v>2300.5</v>
      </c>
    </row>
    <row r="18" spans="1:44" s="21" customFormat="1" ht="27.75" customHeight="1">
      <c r="A18" s="22">
        <v>3</v>
      </c>
      <c r="B18" s="20" t="s">
        <v>7</v>
      </c>
      <c r="C18" s="13">
        <f aca="true" t="shared" si="47" ref="C18:C27">I18+AM18</f>
        <v>6224.3</v>
      </c>
      <c r="D18" s="13">
        <f aca="true" t="shared" si="48" ref="D18:D27">J18+AN18</f>
        <v>10609.6</v>
      </c>
      <c r="E18" s="13">
        <f aca="true" t="shared" si="49" ref="E18:E27">K18+AO18</f>
        <v>16833.9</v>
      </c>
      <c r="F18" s="13">
        <f aca="true" t="shared" si="50" ref="F18:F27">L18+AP18</f>
        <v>10763.3</v>
      </c>
      <c r="G18" s="11">
        <f t="shared" si="43"/>
        <v>63.938243663084606</v>
      </c>
      <c r="H18" s="11">
        <f>E18-F18</f>
        <v>6070.600000000002</v>
      </c>
      <c r="I18" s="11">
        <v>3676.4</v>
      </c>
      <c r="J18" s="11">
        <v>10033.6</v>
      </c>
      <c r="K18" s="13">
        <f t="shared" si="44"/>
        <v>13710</v>
      </c>
      <c r="L18" s="11">
        <v>9919.9</v>
      </c>
      <c r="M18" s="11">
        <f t="shared" si="26"/>
        <v>72.35521517140772</v>
      </c>
      <c r="N18" s="11">
        <f t="shared" si="27"/>
        <v>3790.1000000000004</v>
      </c>
      <c r="O18" s="11">
        <v>946</v>
      </c>
      <c r="P18" s="11">
        <v>3971</v>
      </c>
      <c r="Q18" s="13">
        <f t="shared" si="40"/>
        <v>4917</v>
      </c>
      <c r="R18" s="11">
        <v>3838.3</v>
      </c>
      <c r="S18" s="11">
        <f t="shared" si="28"/>
        <v>78.06182631685988</v>
      </c>
      <c r="T18" s="11">
        <f t="shared" si="29"/>
        <v>1078.6999999999998</v>
      </c>
      <c r="U18" s="11">
        <v>2.5</v>
      </c>
      <c r="V18" s="11">
        <v>10</v>
      </c>
      <c r="W18" s="13">
        <f t="shared" si="41"/>
        <v>12.5</v>
      </c>
      <c r="X18" s="11">
        <v>10</v>
      </c>
      <c r="Y18" s="11">
        <f t="shared" si="30"/>
        <v>80</v>
      </c>
      <c r="Z18" s="11">
        <f t="shared" si="31"/>
        <v>2.5</v>
      </c>
      <c r="AA18" s="11">
        <v>476.5</v>
      </c>
      <c r="AB18" s="11">
        <v>315.2</v>
      </c>
      <c r="AC18" s="13">
        <f t="shared" si="42"/>
        <v>791.7</v>
      </c>
      <c r="AD18" s="11">
        <v>148.7</v>
      </c>
      <c r="AE18" s="11">
        <f t="shared" si="32"/>
        <v>18.782367058229124</v>
      </c>
      <c r="AF18" s="11">
        <f t="shared" si="33"/>
        <v>643</v>
      </c>
      <c r="AG18" s="13">
        <f t="shared" si="45"/>
        <v>2251.4</v>
      </c>
      <c r="AH18" s="13">
        <f t="shared" si="45"/>
        <v>5737.400000000001</v>
      </c>
      <c r="AI18" s="13">
        <f t="shared" si="45"/>
        <v>7988.8</v>
      </c>
      <c r="AJ18" s="13">
        <f t="shared" si="45"/>
        <v>5922.9</v>
      </c>
      <c r="AK18" s="11">
        <f t="shared" si="2"/>
        <v>74.14004606449028</v>
      </c>
      <c r="AL18" s="11">
        <f t="shared" si="37"/>
        <v>2065.9000000000005</v>
      </c>
      <c r="AM18" s="11">
        <v>2547.9</v>
      </c>
      <c r="AN18" s="11">
        <v>576</v>
      </c>
      <c r="AO18" s="13">
        <f>AM18+AN18</f>
        <v>3123.9</v>
      </c>
      <c r="AP18" s="11">
        <v>843.4</v>
      </c>
      <c r="AQ18" s="11">
        <f t="shared" si="38"/>
        <v>26.998303402797784</v>
      </c>
      <c r="AR18" s="11">
        <f t="shared" si="46"/>
        <v>2280.5</v>
      </c>
    </row>
    <row r="19" spans="1:44" s="21" customFormat="1" ht="27" customHeight="1">
      <c r="A19" s="22">
        <v>3</v>
      </c>
      <c r="B19" s="20" t="s">
        <v>8</v>
      </c>
      <c r="C19" s="13">
        <f t="shared" si="47"/>
        <v>427.5</v>
      </c>
      <c r="D19" s="13">
        <f t="shared" si="48"/>
        <v>3514.3</v>
      </c>
      <c r="E19" s="13">
        <f>K19+AO19</f>
        <v>3941.8</v>
      </c>
      <c r="F19" s="13">
        <f>L19+AP19</f>
        <v>3648.4</v>
      </c>
      <c r="G19" s="11">
        <f t="shared" si="43"/>
        <v>92.55669998477852</v>
      </c>
      <c r="H19" s="11">
        <f>E19-F19</f>
        <v>293.4000000000001</v>
      </c>
      <c r="I19" s="11">
        <v>427.5</v>
      </c>
      <c r="J19" s="11">
        <v>3494.3</v>
      </c>
      <c r="K19" s="13">
        <f t="shared" si="44"/>
        <v>3921.8</v>
      </c>
      <c r="L19" s="13">
        <v>3648.4</v>
      </c>
      <c r="M19" s="11">
        <f t="shared" si="26"/>
        <v>93.02871130603295</v>
      </c>
      <c r="N19" s="11">
        <f t="shared" si="27"/>
        <v>273.4000000000001</v>
      </c>
      <c r="O19" s="11"/>
      <c r="P19" s="11"/>
      <c r="Q19" s="13">
        <f t="shared" si="40"/>
        <v>0</v>
      </c>
      <c r="R19" s="11"/>
      <c r="S19" s="11" t="e">
        <f t="shared" si="28"/>
        <v>#DIV/0!</v>
      </c>
      <c r="T19" s="11">
        <f t="shared" si="29"/>
        <v>0</v>
      </c>
      <c r="U19" s="11"/>
      <c r="V19" s="11"/>
      <c r="W19" s="13">
        <f t="shared" si="41"/>
        <v>0</v>
      </c>
      <c r="X19" s="11"/>
      <c r="Y19" s="11" t="e">
        <f t="shared" si="30"/>
        <v>#DIV/0!</v>
      </c>
      <c r="Z19" s="11">
        <f t="shared" si="31"/>
        <v>0</v>
      </c>
      <c r="AA19" s="11"/>
      <c r="AB19" s="11"/>
      <c r="AC19" s="13">
        <f t="shared" si="42"/>
        <v>0</v>
      </c>
      <c r="AD19" s="11"/>
      <c r="AE19" s="11" t="e">
        <f t="shared" si="32"/>
        <v>#DIV/0!</v>
      </c>
      <c r="AF19" s="11">
        <f t="shared" si="33"/>
        <v>0</v>
      </c>
      <c r="AG19" s="13">
        <f t="shared" si="45"/>
        <v>427.5</v>
      </c>
      <c r="AH19" s="13">
        <f t="shared" si="45"/>
        <v>3494.3</v>
      </c>
      <c r="AI19" s="13">
        <f t="shared" si="45"/>
        <v>3921.8</v>
      </c>
      <c r="AJ19" s="13">
        <f t="shared" si="45"/>
        <v>3648.4</v>
      </c>
      <c r="AK19" s="11">
        <f t="shared" si="2"/>
        <v>93.02871130603295</v>
      </c>
      <c r="AL19" s="11">
        <f t="shared" si="37"/>
        <v>273.4000000000001</v>
      </c>
      <c r="AM19" s="11"/>
      <c r="AN19" s="11">
        <v>20</v>
      </c>
      <c r="AO19" s="13">
        <f>AM19+AN19</f>
        <v>20</v>
      </c>
      <c r="AP19" s="11"/>
      <c r="AQ19" s="11">
        <f t="shared" si="38"/>
        <v>0</v>
      </c>
      <c r="AR19" s="11">
        <f t="shared" si="46"/>
        <v>20</v>
      </c>
    </row>
    <row r="20" spans="1:44" s="21" customFormat="1" ht="27" customHeight="1">
      <c r="A20" s="22">
        <v>3</v>
      </c>
      <c r="B20" s="20" t="s">
        <v>18</v>
      </c>
      <c r="C20" s="13">
        <f t="shared" si="47"/>
        <v>347.2</v>
      </c>
      <c r="D20" s="13">
        <f t="shared" si="48"/>
        <v>201.5</v>
      </c>
      <c r="E20" s="13">
        <f t="shared" si="49"/>
        <v>548.7</v>
      </c>
      <c r="F20" s="13">
        <f t="shared" si="50"/>
        <v>246.8</v>
      </c>
      <c r="G20" s="11">
        <f t="shared" si="43"/>
        <v>44.97904137051212</v>
      </c>
      <c r="H20" s="11">
        <f>E20-F20</f>
        <v>301.90000000000003</v>
      </c>
      <c r="I20" s="11">
        <v>347.2</v>
      </c>
      <c r="J20" s="11">
        <v>201.5</v>
      </c>
      <c r="K20" s="13">
        <f t="shared" si="44"/>
        <v>548.7</v>
      </c>
      <c r="L20" s="13">
        <v>246.8</v>
      </c>
      <c r="M20" s="11">
        <f t="shared" si="26"/>
        <v>44.97904137051212</v>
      </c>
      <c r="N20" s="11">
        <f t="shared" si="27"/>
        <v>301.90000000000003</v>
      </c>
      <c r="O20" s="11"/>
      <c r="P20" s="11"/>
      <c r="Q20" s="13">
        <f t="shared" si="40"/>
        <v>0</v>
      </c>
      <c r="R20" s="11"/>
      <c r="S20" s="11" t="e">
        <f t="shared" si="28"/>
        <v>#DIV/0!</v>
      </c>
      <c r="T20" s="11">
        <f t="shared" si="29"/>
        <v>0</v>
      </c>
      <c r="U20" s="11"/>
      <c r="V20" s="11"/>
      <c r="W20" s="13">
        <f t="shared" si="41"/>
        <v>0</v>
      </c>
      <c r="X20" s="11"/>
      <c r="Y20" s="11" t="e">
        <f t="shared" si="30"/>
        <v>#DIV/0!</v>
      </c>
      <c r="Z20" s="11">
        <f t="shared" si="31"/>
        <v>0</v>
      </c>
      <c r="AA20" s="11"/>
      <c r="AB20" s="11"/>
      <c r="AC20" s="13">
        <f t="shared" si="42"/>
        <v>0</v>
      </c>
      <c r="AD20" s="11"/>
      <c r="AE20" s="11" t="e">
        <f t="shared" si="32"/>
        <v>#DIV/0!</v>
      </c>
      <c r="AF20" s="11">
        <f t="shared" si="33"/>
        <v>0</v>
      </c>
      <c r="AG20" s="13">
        <f>I20-O20-U20-AA20</f>
        <v>347.2</v>
      </c>
      <c r="AH20" s="13">
        <f>J20-P20-V20-AB20</f>
        <v>201.5</v>
      </c>
      <c r="AI20" s="13">
        <f>K20-Q20-W20-AC20</f>
        <v>548.7</v>
      </c>
      <c r="AJ20" s="13">
        <f>L20-R20-X20-AD20</f>
        <v>246.8</v>
      </c>
      <c r="AK20" s="11">
        <f t="shared" si="2"/>
        <v>44.97904137051212</v>
      </c>
      <c r="AL20" s="11">
        <f t="shared" si="37"/>
        <v>301.90000000000003</v>
      </c>
      <c r="AM20" s="11"/>
      <c r="AN20" s="11"/>
      <c r="AO20" s="13"/>
      <c r="AP20" s="11"/>
      <c r="AQ20" s="11" t="e">
        <f t="shared" si="38"/>
        <v>#DIV/0!</v>
      </c>
      <c r="AR20" s="11"/>
    </row>
    <row r="21" spans="1:44" ht="41.25" customHeight="1">
      <c r="A21" s="1">
        <v>4</v>
      </c>
      <c r="B21" s="9" t="s">
        <v>22</v>
      </c>
      <c r="C21" s="13">
        <f t="shared" si="47"/>
        <v>7123.9</v>
      </c>
      <c r="D21" s="13">
        <f t="shared" si="48"/>
        <v>20281.3</v>
      </c>
      <c r="E21" s="13">
        <f t="shared" si="49"/>
        <v>27405.2</v>
      </c>
      <c r="F21" s="13">
        <f t="shared" si="50"/>
        <v>15541.900000000001</v>
      </c>
      <c r="G21" s="11">
        <f t="shared" si="43"/>
        <v>56.711500007297886</v>
      </c>
      <c r="H21" s="11">
        <f>E21-F21</f>
        <v>11863.3</v>
      </c>
      <c r="I21" s="13">
        <f>I22+I23+I24</f>
        <v>6125.9</v>
      </c>
      <c r="J21" s="13">
        <f>J22+J23+J24</f>
        <v>19018.1</v>
      </c>
      <c r="K21" s="13">
        <f>K22+K23+K24</f>
        <v>25144</v>
      </c>
      <c r="L21" s="13">
        <f>L22+L23+L24</f>
        <v>15439.7</v>
      </c>
      <c r="M21" s="11">
        <f t="shared" si="26"/>
        <v>61.40510658606427</v>
      </c>
      <c r="N21" s="11">
        <f t="shared" si="27"/>
        <v>9704.3</v>
      </c>
      <c r="O21" s="13">
        <f>O22+O23+O24</f>
        <v>2514</v>
      </c>
      <c r="P21" s="13">
        <f>P22+P23+P24</f>
        <v>12198.9</v>
      </c>
      <c r="Q21" s="13">
        <f>Q22+Q23+Q24</f>
        <v>14712.9</v>
      </c>
      <c r="R21" s="13">
        <f>R22+R23+R24</f>
        <v>11035</v>
      </c>
      <c r="S21" s="11">
        <f t="shared" si="28"/>
        <v>75.00220894589103</v>
      </c>
      <c r="T21" s="11">
        <f t="shared" si="29"/>
        <v>3677.8999999999996</v>
      </c>
      <c r="U21" s="13">
        <f>U22+U23+U24</f>
        <v>347.2</v>
      </c>
      <c r="V21" s="13">
        <f>V22+V23+V24</f>
        <v>1663.3</v>
      </c>
      <c r="W21" s="13">
        <f>W22+W23+W24</f>
        <v>2010.5</v>
      </c>
      <c r="X21" s="13">
        <f>X22+X23+X24</f>
        <v>1415.6</v>
      </c>
      <c r="Y21" s="11">
        <f t="shared" si="30"/>
        <v>70.41034568515295</v>
      </c>
      <c r="Z21" s="11">
        <f>Z22+Z23</f>
        <v>594.9000000000001</v>
      </c>
      <c r="AA21" s="13">
        <f>AA22+AA23+AA24</f>
        <v>554.2</v>
      </c>
      <c r="AB21" s="13">
        <f>AB22+AB23+AB24</f>
        <v>2213.1</v>
      </c>
      <c r="AC21" s="13">
        <f>AC22+AC23+AC24</f>
        <v>2767.3</v>
      </c>
      <c r="AD21" s="13">
        <f>AD22+AD23+AD24</f>
        <v>1166.9</v>
      </c>
      <c r="AE21" s="11">
        <f t="shared" si="32"/>
        <v>42.1674556426842</v>
      </c>
      <c r="AF21" s="11">
        <f t="shared" si="33"/>
        <v>1600.4</v>
      </c>
      <c r="AG21" s="13">
        <f t="shared" si="45"/>
        <v>2710.5</v>
      </c>
      <c r="AH21" s="13">
        <f t="shared" si="45"/>
        <v>2942.799999999999</v>
      </c>
      <c r="AI21" s="13">
        <f t="shared" si="45"/>
        <v>5653.3</v>
      </c>
      <c r="AJ21" s="13">
        <f t="shared" si="45"/>
        <v>1822.2000000000007</v>
      </c>
      <c r="AK21" s="11">
        <f t="shared" si="2"/>
        <v>32.23250137088073</v>
      </c>
      <c r="AL21" s="11">
        <f t="shared" si="37"/>
        <v>3831.0999999999995</v>
      </c>
      <c r="AM21" s="13">
        <f>AM22+AM23+AM24</f>
        <v>998</v>
      </c>
      <c r="AN21" s="13">
        <f>AN22+AN23+AN24</f>
        <v>1263.2</v>
      </c>
      <c r="AO21" s="13">
        <f>AO22+AO23+AO24</f>
        <v>2261.2</v>
      </c>
      <c r="AP21" s="13">
        <f>AP22+AP23+AP24</f>
        <v>102.2</v>
      </c>
      <c r="AQ21" s="11">
        <f t="shared" si="38"/>
        <v>4.519724040332567</v>
      </c>
      <c r="AR21" s="11">
        <f t="shared" si="46"/>
        <v>2159</v>
      </c>
    </row>
    <row r="22" spans="1:44" s="21" customFormat="1" ht="74.25" customHeight="1">
      <c r="A22" s="1">
        <v>4</v>
      </c>
      <c r="B22" s="20" t="s">
        <v>23</v>
      </c>
      <c r="C22" s="13">
        <f t="shared" si="47"/>
        <v>6839.7</v>
      </c>
      <c r="D22" s="13">
        <f t="shared" si="48"/>
        <v>20116.2</v>
      </c>
      <c r="E22" s="13">
        <f t="shared" si="49"/>
        <v>26955.9</v>
      </c>
      <c r="F22" s="13">
        <f t="shared" si="50"/>
        <v>15411.900000000001</v>
      </c>
      <c r="G22" s="11">
        <f t="shared" si="43"/>
        <v>57.17449612144281</v>
      </c>
      <c r="H22" s="11">
        <f>E22-F22</f>
        <v>11544</v>
      </c>
      <c r="I22" s="13">
        <v>5841.7</v>
      </c>
      <c r="J22" s="13">
        <v>18853</v>
      </c>
      <c r="K22" s="13">
        <f t="shared" si="44"/>
        <v>24694.7</v>
      </c>
      <c r="L22" s="13">
        <v>15309.7</v>
      </c>
      <c r="M22" s="11">
        <f>L22/K22*100</f>
        <v>61.995893855766624</v>
      </c>
      <c r="N22" s="11">
        <f>K22-L22</f>
        <v>9385</v>
      </c>
      <c r="O22" s="13">
        <v>2514</v>
      </c>
      <c r="P22" s="13">
        <v>12198.9</v>
      </c>
      <c r="Q22" s="13">
        <f t="shared" si="40"/>
        <v>14712.9</v>
      </c>
      <c r="R22" s="13">
        <v>11035</v>
      </c>
      <c r="S22" s="11">
        <f>R22/Q22*100</f>
        <v>75.00220894589103</v>
      </c>
      <c r="T22" s="11">
        <f>Q22-R22</f>
        <v>3677.8999999999996</v>
      </c>
      <c r="U22" s="13">
        <v>347.2</v>
      </c>
      <c r="V22" s="13">
        <v>1663.3</v>
      </c>
      <c r="W22" s="13">
        <f t="shared" si="41"/>
        <v>2010.5</v>
      </c>
      <c r="X22" s="13">
        <v>1415.6</v>
      </c>
      <c r="Y22" s="11">
        <f>X22/W22*100</f>
        <v>70.41034568515295</v>
      </c>
      <c r="Z22" s="11">
        <f>W22-X22</f>
        <v>594.9000000000001</v>
      </c>
      <c r="AA22" s="13">
        <v>554.2</v>
      </c>
      <c r="AB22" s="13">
        <v>2213.1</v>
      </c>
      <c r="AC22" s="13">
        <f aca="true" t="shared" si="51" ref="AC22:AC27">AA22+AB22</f>
        <v>2767.3</v>
      </c>
      <c r="AD22" s="13">
        <v>1166.9</v>
      </c>
      <c r="AE22" s="11">
        <f>AD22/AC22*100</f>
        <v>42.1674556426842</v>
      </c>
      <c r="AF22" s="11">
        <f>AC22-AD22</f>
        <v>1600.4</v>
      </c>
      <c r="AG22" s="13">
        <f>AG21-AG23-AG24</f>
        <v>2426.3</v>
      </c>
      <c r="AH22" s="13">
        <f>AH21-AH23-AH24</f>
        <v>2777.699999999999</v>
      </c>
      <c r="AI22" s="13">
        <f t="shared" si="45"/>
        <v>5204.000000000001</v>
      </c>
      <c r="AJ22" s="13">
        <f>AJ21-AJ23-AJ24</f>
        <v>1692.2000000000007</v>
      </c>
      <c r="AK22" s="11">
        <f t="shared" si="2"/>
        <v>32.5172943889316</v>
      </c>
      <c r="AL22" s="11">
        <f>AI22-AJ22</f>
        <v>3511.8</v>
      </c>
      <c r="AM22" s="13">
        <v>998</v>
      </c>
      <c r="AN22" s="13">
        <v>1263.2</v>
      </c>
      <c r="AO22" s="13">
        <f aca="true" t="shared" si="52" ref="AO22:AO27">AM22+AN22</f>
        <v>2261.2</v>
      </c>
      <c r="AP22" s="13">
        <v>102.2</v>
      </c>
      <c r="AQ22" s="11">
        <f>AP22/AO22*100</f>
        <v>4.519724040332567</v>
      </c>
      <c r="AR22" s="11">
        <f>AO22-AP22</f>
        <v>2159</v>
      </c>
    </row>
    <row r="23" spans="1:44" s="21" customFormat="1" ht="18.75" customHeight="1">
      <c r="A23" s="1">
        <v>4</v>
      </c>
      <c r="B23" s="20" t="s">
        <v>9</v>
      </c>
      <c r="C23" s="13">
        <f t="shared" si="47"/>
        <v>284.2</v>
      </c>
      <c r="D23" s="13">
        <f t="shared" si="48"/>
        <v>165.1</v>
      </c>
      <c r="E23" s="13">
        <f t="shared" si="49"/>
        <v>449.29999999999995</v>
      </c>
      <c r="F23" s="13">
        <f t="shared" si="50"/>
        <v>130</v>
      </c>
      <c r="G23" s="11">
        <f t="shared" si="43"/>
        <v>28.933897173380817</v>
      </c>
      <c r="H23" s="11">
        <f t="shared" si="25"/>
        <v>319.29999999999995</v>
      </c>
      <c r="I23" s="11">
        <v>284.2</v>
      </c>
      <c r="J23" s="11">
        <v>165.1</v>
      </c>
      <c r="K23" s="13">
        <f>I23+J23</f>
        <v>449.29999999999995</v>
      </c>
      <c r="L23" s="23">
        <v>130</v>
      </c>
      <c r="M23" s="11">
        <f>L23/K23*100</f>
        <v>28.933897173380817</v>
      </c>
      <c r="N23" s="11">
        <f t="shared" si="27"/>
        <v>319.29999999999995</v>
      </c>
      <c r="O23" s="11"/>
      <c r="P23" s="11"/>
      <c r="Q23" s="13">
        <f>O23+P23</f>
        <v>0</v>
      </c>
      <c r="R23" s="11"/>
      <c r="S23" s="11" t="e">
        <f t="shared" si="28"/>
        <v>#DIV/0!</v>
      </c>
      <c r="T23" s="11">
        <f t="shared" si="29"/>
        <v>0</v>
      </c>
      <c r="U23" s="11"/>
      <c r="V23" s="11"/>
      <c r="W23" s="13">
        <f>U23+V23</f>
        <v>0</v>
      </c>
      <c r="X23" s="11"/>
      <c r="Y23" s="11" t="e">
        <f t="shared" si="30"/>
        <v>#DIV/0!</v>
      </c>
      <c r="Z23" s="11">
        <f t="shared" si="31"/>
        <v>0</v>
      </c>
      <c r="AA23" s="11"/>
      <c r="AB23" s="11"/>
      <c r="AC23" s="13">
        <f t="shared" si="51"/>
        <v>0</v>
      </c>
      <c r="AD23" s="11"/>
      <c r="AE23" s="11" t="e">
        <f t="shared" si="32"/>
        <v>#DIV/0!</v>
      </c>
      <c r="AF23" s="11">
        <f t="shared" si="33"/>
        <v>0</v>
      </c>
      <c r="AG23" s="13">
        <f t="shared" si="34"/>
        <v>284.2</v>
      </c>
      <c r="AH23" s="13">
        <f t="shared" si="35"/>
        <v>165.1</v>
      </c>
      <c r="AI23" s="13">
        <f>K23-Q23-W23-AC23</f>
        <v>449.29999999999995</v>
      </c>
      <c r="AJ23" s="13">
        <f t="shared" si="36"/>
        <v>130</v>
      </c>
      <c r="AK23" s="11">
        <f t="shared" si="2"/>
        <v>28.933897173380817</v>
      </c>
      <c r="AL23" s="11">
        <f t="shared" si="37"/>
        <v>319.29999999999995</v>
      </c>
      <c r="AM23" s="11">
        <v>0</v>
      </c>
      <c r="AN23" s="11"/>
      <c r="AO23" s="13">
        <f t="shared" si="52"/>
        <v>0</v>
      </c>
      <c r="AP23" s="11"/>
      <c r="AQ23" s="11" t="e">
        <f t="shared" si="38"/>
        <v>#DIV/0!</v>
      </c>
      <c r="AR23" s="11">
        <f t="shared" si="46"/>
        <v>0</v>
      </c>
    </row>
    <row r="24" spans="1:44" ht="20.25" customHeight="1">
      <c r="A24" s="1">
        <v>4</v>
      </c>
      <c r="B24" s="20" t="s">
        <v>20</v>
      </c>
      <c r="C24" s="13">
        <f t="shared" si="47"/>
        <v>0</v>
      </c>
      <c r="D24" s="13">
        <f t="shared" si="48"/>
        <v>0</v>
      </c>
      <c r="E24" s="13">
        <f t="shared" si="49"/>
        <v>0</v>
      </c>
      <c r="F24" s="13">
        <f t="shared" si="50"/>
        <v>0</v>
      </c>
      <c r="G24" s="11" t="e">
        <f t="shared" si="43"/>
        <v>#DIV/0!</v>
      </c>
      <c r="H24" s="11">
        <f t="shared" si="25"/>
        <v>0</v>
      </c>
      <c r="I24" s="13">
        <v>0</v>
      </c>
      <c r="J24" s="13">
        <v>0</v>
      </c>
      <c r="K24" s="13">
        <f>I24+J24</f>
        <v>0</v>
      </c>
      <c r="L24" s="13"/>
      <c r="M24" s="13" t="e">
        <f>L24/K24*100</f>
        <v>#DIV/0!</v>
      </c>
      <c r="N24" s="11">
        <f t="shared" si="27"/>
        <v>0</v>
      </c>
      <c r="O24" s="13"/>
      <c r="P24" s="13"/>
      <c r="Q24" s="13">
        <f>O24+P24</f>
        <v>0</v>
      </c>
      <c r="R24" s="13"/>
      <c r="S24" s="13" t="e">
        <f>R24/Q24*100</f>
        <v>#DIV/0!</v>
      </c>
      <c r="T24" s="11">
        <f t="shared" si="29"/>
        <v>0</v>
      </c>
      <c r="U24" s="13"/>
      <c r="V24" s="13"/>
      <c r="W24" s="13">
        <f>U24+V24</f>
        <v>0</v>
      </c>
      <c r="X24" s="13"/>
      <c r="Y24" s="13" t="e">
        <f t="shared" si="30"/>
        <v>#DIV/0!</v>
      </c>
      <c r="Z24" s="11">
        <f t="shared" si="31"/>
        <v>0</v>
      </c>
      <c r="AA24" s="13"/>
      <c r="AB24" s="13"/>
      <c r="AC24" s="13">
        <f t="shared" si="51"/>
        <v>0</v>
      </c>
      <c r="AD24" s="13"/>
      <c r="AE24" s="13" t="e">
        <f t="shared" si="32"/>
        <v>#DIV/0!</v>
      </c>
      <c r="AF24" s="11">
        <f t="shared" si="33"/>
        <v>0</v>
      </c>
      <c r="AG24" s="13">
        <f t="shared" si="34"/>
        <v>0</v>
      </c>
      <c r="AH24" s="13">
        <f t="shared" si="35"/>
        <v>0</v>
      </c>
      <c r="AI24" s="13">
        <f>K24-Q24-W24-AC24</f>
        <v>0</v>
      </c>
      <c r="AJ24" s="13">
        <f t="shared" si="36"/>
        <v>0</v>
      </c>
      <c r="AK24" s="13" t="e">
        <f t="shared" si="2"/>
        <v>#DIV/0!</v>
      </c>
      <c r="AL24" s="11">
        <f t="shared" si="37"/>
        <v>0</v>
      </c>
      <c r="AM24" s="13"/>
      <c r="AN24" s="13"/>
      <c r="AO24" s="13">
        <f t="shared" si="52"/>
        <v>0</v>
      </c>
      <c r="AP24" s="13"/>
      <c r="AQ24" s="13" t="e">
        <f t="shared" si="38"/>
        <v>#DIV/0!</v>
      </c>
      <c r="AR24" s="11">
        <f t="shared" si="46"/>
        <v>0</v>
      </c>
    </row>
    <row r="25" spans="1:44" ht="42.75" customHeight="1">
      <c r="A25" s="1">
        <v>5</v>
      </c>
      <c r="B25" s="9" t="s">
        <v>19</v>
      </c>
      <c r="C25" s="24">
        <f t="shared" si="47"/>
        <v>5458.534</v>
      </c>
      <c r="D25" s="24">
        <f t="shared" si="48"/>
        <v>6301.41</v>
      </c>
      <c r="E25" s="24">
        <f t="shared" si="49"/>
        <v>11759.944000000001</v>
      </c>
      <c r="F25" s="24">
        <f>L25+AP25</f>
        <v>7099.259</v>
      </c>
      <c r="G25" s="25">
        <f t="shared" si="43"/>
        <v>60.368136106770564</v>
      </c>
      <c r="H25" s="26">
        <f t="shared" si="25"/>
        <v>4660.685000000001</v>
      </c>
      <c r="I25" s="24">
        <v>4415.2</v>
      </c>
      <c r="J25" s="24">
        <v>5986.41</v>
      </c>
      <c r="K25" s="24">
        <f>I25+J25</f>
        <v>10401.61</v>
      </c>
      <c r="L25" s="24">
        <v>6596.72</v>
      </c>
      <c r="M25" s="24">
        <f>L25/K25*100</f>
        <v>63.42018206796832</v>
      </c>
      <c r="N25" s="26">
        <f>K25-L25</f>
        <v>3804.8900000000003</v>
      </c>
      <c r="O25" s="24">
        <v>672.287</v>
      </c>
      <c r="P25" s="24">
        <v>2743.302</v>
      </c>
      <c r="Q25" s="24">
        <f>O25+P25</f>
        <v>3415.589</v>
      </c>
      <c r="R25" s="24">
        <v>2795.907</v>
      </c>
      <c r="S25" s="24">
        <f>R25/Q25*100</f>
        <v>81.85724336271139</v>
      </c>
      <c r="T25" s="26">
        <f t="shared" si="29"/>
        <v>619.6819999999998</v>
      </c>
      <c r="U25" s="24">
        <v>152.685</v>
      </c>
      <c r="V25" s="24">
        <v>337</v>
      </c>
      <c r="W25" s="24">
        <f>U25+V25</f>
        <v>489.685</v>
      </c>
      <c r="X25" s="24">
        <v>397.047</v>
      </c>
      <c r="Y25" s="24">
        <f t="shared" si="30"/>
        <v>81.0821242227146</v>
      </c>
      <c r="Z25" s="25">
        <f t="shared" si="31"/>
        <v>92.63799999999998</v>
      </c>
      <c r="AA25" s="24">
        <v>144.71</v>
      </c>
      <c r="AB25" s="24">
        <v>65.322</v>
      </c>
      <c r="AC25" s="24">
        <f t="shared" si="51"/>
        <v>210.032</v>
      </c>
      <c r="AD25" s="24">
        <v>15.821</v>
      </c>
      <c r="AE25" s="24">
        <f t="shared" si="32"/>
        <v>7.532661689647291</v>
      </c>
      <c r="AF25" s="11">
        <f t="shared" si="33"/>
        <v>194.211</v>
      </c>
      <c r="AG25" s="27">
        <f t="shared" si="34"/>
        <v>3445.5179999999996</v>
      </c>
      <c r="AH25" s="27">
        <f t="shared" si="35"/>
        <v>2840.7859999999996</v>
      </c>
      <c r="AI25" s="27">
        <f>K25-Q25-W25-AC25</f>
        <v>6286.304</v>
      </c>
      <c r="AJ25" s="27">
        <f t="shared" si="36"/>
        <v>3387.945</v>
      </c>
      <c r="AK25" s="28">
        <f t="shared" si="2"/>
        <v>53.89406875645849</v>
      </c>
      <c r="AL25" s="29">
        <f t="shared" si="37"/>
        <v>2898.359</v>
      </c>
      <c r="AM25" s="28">
        <v>1043.334</v>
      </c>
      <c r="AN25" s="28">
        <v>315</v>
      </c>
      <c r="AO25" s="28">
        <f t="shared" si="52"/>
        <v>1358.334</v>
      </c>
      <c r="AP25" s="30">
        <v>502.539</v>
      </c>
      <c r="AQ25" s="13">
        <f t="shared" si="38"/>
        <v>36.99671803842059</v>
      </c>
      <c r="AR25" s="29">
        <f t="shared" si="46"/>
        <v>855.7950000000001</v>
      </c>
    </row>
    <row r="26" spans="1:44" ht="42.75" customHeight="1" hidden="1">
      <c r="A26" s="1">
        <v>6</v>
      </c>
      <c r="B26" s="9" t="s">
        <v>19</v>
      </c>
      <c r="C26" s="13">
        <f t="shared" si="47"/>
        <v>0</v>
      </c>
      <c r="D26" s="13">
        <f t="shared" si="48"/>
        <v>0</v>
      </c>
      <c r="E26" s="13">
        <f t="shared" si="49"/>
        <v>0</v>
      </c>
      <c r="F26" s="13">
        <f t="shared" si="50"/>
        <v>0</v>
      </c>
      <c r="G26" s="11" t="e">
        <f t="shared" si="43"/>
        <v>#DIV/0!</v>
      </c>
      <c r="H26" s="11">
        <f t="shared" si="25"/>
        <v>0</v>
      </c>
      <c r="I26" s="13"/>
      <c r="J26" s="13"/>
      <c r="K26" s="13">
        <f>I26+J26</f>
        <v>0</v>
      </c>
      <c r="L26" s="13"/>
      <c r="M26" s="13" t="e">
        <f t="shared" si="26"/>
        <v>#DIV/0!</v>
      </c>
      <c r="N26" s="11">
        <f t="shared" si="27"/>
        <v>0</v>
      </c>
      <c r="O26" s="13"/>
      <c r="P26" s="13"/>
      <c r="Q26" s="13">
        <f>O26+P26</f>
        <v>0</v>
      </c>
      <c r="R26" s="13"/>
      <c r="S26" s="13" t="e">
        <f t="shared" si="28"/>
        <v>#DIV/0!</v>
      </c>
      <c r="T26" s="11">
        <f t="shared" si="29"/>
        <v>0</v>
      </c>
      <c r="U26" s="13"/>
      <c r="V26" s="13"/>
      <c r="W26" s="13">
        <f>U26+V26</f>
        <v>0</v>
      </c>
      <c r="X26" s="13"/>
      <c r="Y26" s="13" t="e">
        <f t="shared" si="30"/>
        <v>#DIV/0!</v>
      </c>
      <c r="Z26" s="11">
        <f t="shared" si="31"/>
        <v>0</v>
      </c>
      <c r="AA26" s="13"/>
      <c r="AB26" s="13"/>
      <c r="AC26" s="13">
        <f t="shared" si="51"/>
        <v>0</v>
      </c>
      <c r="AD26" s="13"/>
      <c r="AE26" s="13" t="e">
        <f t="shared" si="32"/>
        <v>#DIV/0!</v>
      </c>
      <c r="AF26" s="11">
        <f t="shared" si="33"/>
        <v>0</v>
      </c>
      <c r="AG26" s="13">
        <f t="shared" si="34"/>
        <v>0</v>
      </c>
      <c r="AH26" s="13">
        <f t="shared" si="35"/>
        <v>0</v>
      </c>
      <c r="AI26" s="13">
        <f>K26-Q26-W26-AC26</f>
        <v>0</v>
      </c>
      <c r="AJ26" s="13">
        <f t="shared" si="36"/>
        <v>0</v>
      </c>
      <c r="AK26" s="13" t="e">
        <f t="shared" si="2"/>
        <v>#DIV/0!</v>
      </c>
      <c r="AL26" s="11">
        <f t="shared" si="37"/>
        <v>0</v>
      </c>
      <c r="AM26" s="13"/>
      <c r="AN26" s="13"/>
      <c r="AO26" s="13">
        <f t="shared" si="52"/>
        <v>0</v>
      </c>
      <c r="AP26" s="13"/>
      <c r="AQ26" s="13" t="e">
        <f t="shared" si="38"/>
        <v>#DIV/0!</v>
      </c>
      <c r="AR26" s="11">
        <f t="shared" si="46"/>
        <v>0</v>
      </c>
    </row>
    <row r="27" spans="1:44" s="18" customFormat="1" ht="33.75" customHeight="1">
      <c r="A27" s="1">
        <v>6</v>
      </c>
      <c r="B27" s="9" t="s">
        <v>5</v>
      </c>
      <c r="C27" s="17">
        <f t="shared" si="47"/>
        <v>519.6</v>
      </c>
      <c r="D27" s="17">
        <f t="shared" si="48"/>
        <v>744.5</v>
      </c>
      <c r="E27" s="17">
        <f t="shared" si="49"/>
        <v>1264.1</v>
      </c>
      <c r="F27" s="17">
        <f t="shared" si="50"/>
        <v>591.6</v>
      </c>
      <c r="G27" s="11">
        <f t="shared" si="43"/>
        <v>46.80009492919864</v>
      </c>
      <c r="H27" s="11">
        <f t="shared" si="25"/>
        <v>672.4999999999999</v>
      </c>
      <c r="I27" s="17">
        <v>465.6</v>
      </c>
      <c r="J27" s="17">
        <v>704.5</v>
      </c>
      <c r="K27" s="17">
        <f>I27+J27</f>
        <v>1170.1</v>
      </c>
      <c r="L27" s="17">
        <v>591.6</v>
      </c>
      <c r="M27" s="17">
        <f t="shared" si="26"/>
        <v>50.55978121528075</v>
      </c>
      <c r="N27" s="11">
        <f>K27-L27</f>
        <v>578.4999999999999</v>
      </c>
      <c r="O27" s="17">
        <v>138.79999999999995</v>
      </c>
      <c r="P27" s="17">
        <v>429.4</v>
      </c>
      <c r="Q27" s="17">
        <f>O27+P27</f>
        <v>568.1999999999999</v>
      </c>
      <c r="R27" s="17">
        <v>384.2</v>
      </c>
      <c r="S27" s="17">
        <f t="shared" si="28"/>
        <v>67.61703625483985</v>
      </c>
      <c r="T27" s="11">
        <f t="shared" si="29"/>
        <v>183.99999999999994</v>
      </c>
      <c r="U27" s="17">
        <v>153.5</v>
      </c>
      <c r="V27" s="17">
        <v>151.9</v>
      </c>
      <c r="W27" s="17">
        <f>U27+V27</f>
        <v>305.4</v>
      </c>
      <c r="X27" s="17">
        <v>106.8</v>
      </c>
      <c r="Y27" s="17">
        <f t="shared" si="30"/>
        <v>34.9705304518664</v>
      </c>
      <c r="Z27" s="11">
        <f t="shared" si="31"/>
        <v>198.59999999999997</v>
      </c>
      <c r="AA27" s="17">
        <v>76.2</v>
      </c>
      <c r="AB27" s="17">
        <v>44</v>
      </c>
      <c r="AC27" s="17">
        <f t="shared" si="51"/>
        <v>120.2</v>
      </c>
      <c r="AD27" s="17">
        <v>44.2</v>
      </c>
      <c r="AE27" s="17">
        <f t="shared" si="32"/>
        <v>36.7720465890183</v>
      </c>
      <c r="AF27" s="11">
        <f t="shared" si="33"/>
        <v>76</v>
      </c>
      <c r="AG27" s="17">
        <f>I27-O27-U27-AA27</f>
        <v>97.10000000000007</v>
      </c>
      <c r="AH27" s="17">
        <f t="shared" si="35"/>
        <v>79.20000000000002</v>
      </c>
      <c r="AI27" s="17">
        <f>K27-Q27-W27-AC27</f>
        <v>176.3</v>
      </c>
      <c r="AJ27" s="17">
        <f>L27-R27-X27-AD27</f>
        <v>56.400000000000034</v>
      </c>
      <c r="AK27" s="17">
        <f t="shared" si="2"/>
        <v>31.990924560408413</v>
      </c>
      <c r="AL27" s="11">
        <f t="shared" si="37"/>
        <v>119.89999999999998</v>
      </c>
      <c r="AM27" s="17">
        <v>54</v>
      </c>
      <c r="AN27" s="17">
        <v>40</v>
      </c>
      <c r="AO27" s="17">
        <f t="shared" si="52"/>
        <v>94</v>
      </c>
      <c r="AP27" s="17">
        <v>0</v>
      </c>
      <c r="AQ27" s="17">
        <f t="shared" si="38"/>
        <v>0</v>
      </c>
      <c r="AR27" s="11">
        <f t="shared" si="46"/>
        <v>94</v>
      </c>
    </row>
    <row r="28" spans="1:44" s="1" customFormat="1" ht="33" customHeight="1">
      <c r="A28" s="1" t="s">
        <v>70</v>
      </c>
      <c r="B28" s="31" t="s">
        <v>1</v>
      </c>
      <c r="C28" s="32">
        <f>C2+C7+C14+C21+C25+C27+C26+C17</f>
        <v>207201.21103000003</v>
      </c>
      <c r="D28" s="32">
        <f>D2+D7+D14+D21+D25+D27+D26+D17</f>
        <v>259857.598</v>
      </c>
      <c r="E28" s="32">
        <f>E2+E7+E14+E21+E25+E27+E26+E17</f>
        <v>467058.80903000006</v>
      </c>
      <c r="F28" s="32">
        <f>F2+F7+F14+F21+F25+F27+F26+F17</f>
        <v>213513.99270999996</v>
      </c>
      <c r="G28" s="11">
        <f t="shared" si="43"/>
        <v>45.714584241207525</v>
      </c>
      <c r="H28" s="32">
        <f>H2+H7+H14+H21+H25+H27+H26+H17</f>
        <v>253544.81632</v>
      </c>
      <c r="I28" s="32">
        <f>I2+I7+I14+I21+I25+I27+I26+I17</f>
        <v>132653.95515999998</v>
      </c>
      <c r="J28" s="32">
        <f>J2+J7+J14+J21+J25+J27+J26+J17</f>
        <v>234600.098</v>
      </c>
      <c r="K28" s="32">
        <f>K2+K7+K14+K21+K25+K27+K26+K17</f>
        <v>367254.05315999995</v>
      </c>
      <c r="L28" s="32">
        <f>L2+L7+L14+L21+L25+L27+L26+L17</f>
        <v>206653.62651</v>
      </c>
      <c r="M28" s="13">
        <f t="shared" si="26"/>
        <v>56.26993759003338</v>
      </c>
      <c r="N28" s="32">
        <f>N2+N7+N14+N21+N25+N27+N26+N17</f>
        <v>160600.42665</v>
      </c>
      <c r="O28" s="32">
        <f>O2+O7+O14+O21+O25+O27+O26+O17</f>
        <v>37329.47083</v>
      </c>
      <c r="P28" s="32">
        <f>P2+P7+P14+P21+P25+P27+P26+P17</f>
        <v>60774.802</v>
      </c>
      <c r="Q28" s="32">
        <f>Q2+Q7+Q14+Q21+Q25+Q27+Q26+Q17</f>
        <v>98104.27282999999</v>
      </c>
      <c r="R28" s="32">
        <f>R2+R7+R14+R21+R25+R27+R26+R17</f>
        <v>61169.56688</v>
      </c>
      <c r="S28" s="13">
        <f t="shared" si="28"/>
        <v>62.35158277560213</v>
      </c>
      <c r="T28" s="32">
        <f>T2+T7+T14+T21+T25+T27+T26+T17</f>
        <v>36934.705949999996</v>
      </c>
      <c r="U28" s="32">
        <f>U2+U7+U14+U21+U25+U27+U26+U17</f>
        <v>3856.6227599999997</v>
      </c>
      <c r="V28" s="32">
        <f>V2+V7+V14+V21+V25+V27+V26+V17</f>
        <v>10969.488</v>
      </c>
      <c r="W28" s="32">
        <f>W2+W7+W14+W21+W25+W27+W26+W17</f>
        <v>14826.11076</v>
      </c>
      <c r="X28" s="32">
        <f>X2+X7+X14+X21+X25+X27+X26+X17</f>
        <v>9320.9211</v>
      </c>
      <c r="Y28" s="13">
        <f t="shared" si="30"/>
        <v>62.868281850067596</v>
      </c>
      <c r="Z28" s="32">
        <f>Z2+Z7+Z14+Z21+Z25+Z27+Z26+Z17</f>
        <v>5505.189660000001</v>
      </c>
      <c r="AA28" s="32">
        <f>AA2+AA7+AA14+AA21+AA25+AA27+AA26+AA17</f>
        <v>5610.030319999999</v>
      </c>
      <c r="AB28" s="32">
        <f>AB2+AB7+AB14+AB21+AB25+AB27+AB26+AB17</f>
        <v>7408.922</v>
      </c>
      <c r="AC28" s="32">
        <f>AC2+AC7+AC14+AC21+AC25+AC27+AC26+AC17</f>
        <v>13018.95232</v>
      </c>
      <c r="AD28" s="32">
        <f>AD2+AD7+AD14+AD21+AD25+AD27+AD26+AD17</f>
        <v>4140.5053</v>
      </c>
      <c r="AE28" s="13">
        <f t="shared" si="32"/>
        <v>31.80367512091787</v>
      </c>
      <c r="AF28" s="32">
        <f>AF2+AF7+AF14+AF21+AF25+AF27+AF26+AF17</f>
        <v>8878.44702</v>
      </c>
      <c r="AG28" s="32">
        <f>AG2+AG7+AG14+AG21+AG25+AG27+AG26+AG17</f>
        <v>85857.83125</v>
      </c>
      <c r="AH28" s="32">
        <f>AH2+AH7+AH14+AH21+AH25+AH27+AH26+AH17</f>
        <v>155446.886</v>
      </c>
      <c r="AI28" s="32">
        <f>AI2+AI7+AI14+AI21+AI25+AI27+AI26+AI17</f>
        <v>241304.71724999996</v>
      </c>
      <c r="AJ28" s="32">
        <f>AJ2+AJ7+AJ14+AJ21+AJ25+AJ27+AJ26+AJ17</f>
        <v>132022.63322999998</v>
      </c>
      <c r="AK28" s="13">
        <f t="shared" si="2"/>
        <v>54.71199847834719</v>
      </c>
      <c r="AL28" s="32">
        <f>AL2+AL7+AL14+AL21+AL25+AL27+AL26+AL17</f>
        <v>109282.08402000001</v>
      </c>
      <c r="AM28" s="32">
        <f>AM2+AM7+AM14+AM21+AM24+AM25+AM27+AM26+AM17</f>
        <v>74547.25587</v>
      </c>
      <c r="AN28" s="32">
        <f>AN2+AN7+AN14+AN21+AN24+AN25+AN27+AN26+AN17</f>
        <v>25257.500000000004</v>
      </c>
      <c r="AO28" s="32">
        <f>AO2+AO7+AO14+AO21+AO24+AO25+AO27+AO26+AO17</f>
        <v>99804.75587</v>
      </c>
      <c r="AP28" s="32">
        <f>AP2+AP7+AP14+AP21+AP24+AP25+AP27+AP26+AP17</f>
        <v>6860.3661999999995</v>
      </c>
      <c r="AQ28" s="13">
        <f t="shared" si="38"/>
        <v>6.873786865363332</v>
      </c>
      <c r="AR28" s="32">
        <f>AR2+AR7+AR14+AR21+AR24+AR25+AR27+AR26+AR17</f>
        <v>92944.38967</v>
      </c>
    </row>
    <row r="29" spans="1:44" ht="24.75" customHeight="1">
      <c r="A29" s="1">
        <v>7</v>
      </c>
      <c r="B29" s="9" t="s">
        <v>0</v>
      </c>
      <c r="C29" s="13">
        <f aca="true" t="shared" si="53" ref="C29:F30">I29+AM29</f>
        <v>1622.5</v>
      </c>
      <c r="D29" s="13">
        <f t="shared" si="53"/>
        <v>1637.4</v>
      </c>
      <c r="E29" s="13">
        <f t="shared" si="53"/>
        <v>3259.9000000000005</v>
      </c>
      <c r="F29" s="13">
        <f t="shared" si="53"/>
        <v>1714</v>
      </c>
      <c r="G29" s="11">
        <f t="shared" si="43"/>
        <v>52.57829994785115</v>
      </c>
      <c r="H29" s="11">
        <f>E29-F29</f>
        <v>1545.9000000000005</v>
      </c>
      <c r="I29" s="13">
        <v>1592.2</v>
      </c>
      <c r="J29" s="13">
        <v>1637.4</v>
      </c>
      <c r="K29" s="13">
        <f>I29+J29</f>
        <v>3229.6000000000004</v>
      </c>
      <c r="L29" s="13">
        <v>1714</v>
      </c>
      <c r="M29" s="13">
        <f t="shared" si="26"/>
        <v>53.071587812732226</v>
      </c>
      <c r="N29" s="11">
        <f>K29-L29</f>
        <v>1515.6000000000004</v>
      </c>
      <c r="O29" s="13">
        <v>816.6</v>
      </c>
      <c r="P29" s="13">
        <v>1200.5</v>
      </c>
      <c r="Q29" s="13">
        <f>O29+P29</f>
        <v>2017.1</v>
      </c>
      <c r="R29" s="13">
        <v>1360.9</v>
      </c>
      <c r="S29" s="13">
        <f t="shared" si="28"/>
        <v>67.46814734024095</v>
      </c>
      <c r="T29" s="11">
        <f>Q29-R29</f>
        <v>656.1999999999998</v>
      </c>
      <c r="U29" s="13"/>
      <c r="V29" s="13"/>
      <c r="W29" s="13"/>
      <c r="X29" s="13"/>
      <c r="Y29" s="13" t="e">
        <f t="shared" si="30"/>
        <v>#DIV/0!</v>
      </c>
      <c r="Z29" s="11">
        <f>W29-X29</f>
        <v>0</v>
      </c>
      <c r="AA29" s="13">
        <v>62.3</v>
      </c>
      <c r="AB29" s="13">
        <v>53</v>
      </c>
      <c r="AC29" s="13">
        <f>AA29+AB29</f>
        <v>115.3</v>
      </c>
      <c r="AD29" s="13">
        <v>19.1</v>
      </c>
      <c r="AE29" s="13">
        <f t="shared" si="32"/>
        <v>16.565481352992194</v>
      </c>
      <c r="AF29" s="11">
        <f>AC29-AD29</f>
        <v>96.19999999999999</v>
      </c>
      <c r="AG29" s="17">
        <f>I29-O29-U29-AA29</f>
        <v>713.3000000000001</v>
      </c>
      <c r="AH29" s="17">
        <f t="shared" si="35"/>
        <v>383.9000000000001</v>
      </c>
      <c r="AI29" s="17">
        <f>K29-Q29-W29-AC29</f>
        <v>1097.2000000000005</v>
      </c>
      <c r="AJ29" s="13">
        <f>L29-R29-X29-AD29</f>
        <v>333.9999999999999</v>
      </c>
      <c r="AK29" s="13">
        <f t="shared" si="2"/>
        <v>30.441122858184443</v>
      </c>
      <c r="AL29" s="11">
        <f>AI29-AJ29</f>
        <v>763.2000000000006</v>
      </c>
      <c r="AM29" s="13">
        <v>30.3</v>
      </c>
      <c r="AN29" s="13"/>
      <c r="AO29" s="13">
        <f>AM29+AN29</f>
        <v>30.3</v>
      </c>
      <c r="AP29" s="13">
        <v>0</v>
      </c>
      <c r="AQ29" s="13">
        <f t="shared" si="38"/>
        <v>0</v>
      </c>
      <c r="AR29" s="11">
        <f>AO29-AP29</f>
        <v>30.3</v>
      </c>
    </row>
    <row r="30" spans="1:44" ht="78" customHeight="1" hidden="1">
      <c r="A30" s="4" t="s">
        <v>11</v>
      </c>
      <c r="B30" s="33" t="s">
        <v>12</v>
      </c>
      <c r="C30" s="13">
        <f t="shared" si="53"/>
        <v>0</v>
      </c>
      <c r="D30" s="13">
        <f t="shared" si="53"/>
        <v>0</v>
      </c>
      <c r="E30" s="13">
        <f t="shared" si="53"/>
        <v>0</v>
      </c>
      <c r="F30" s="13">
        <f t="shared" si="53"/>
        <v>0</v>
      </c>
      <c r="G30" s="13" t="e">
        <f aca="true" t="shared" si="54" ref="G30:G35">F30/E30*100</f>
        <v>#DIV/0!</v>
      </c>
      <c r="H30" s="11">
        <f aca="true" t="shared" si="55" ref="H30:H35">E30-F30</f>
        <v>0</v>
      </c>
      <c r="I30" s="13"/>
      <c r="J30" s="13"/>
      <c r="K30" s="13">
        <f>J30+I30</f>
        <v>0</v>
      </c>
      <c r="L30" s="13"/>
      <c r="M30" s="13" t="e">
        <f t="shared" si="26"/>
        <v>#DIV/0!</v>
      </c>
      <c r="N30" s="11">
        <f>K30-L30</f>
        <v>0</v>
      </c>
      <c r="O30" s="13"/>
      <c r="P30" s="13"/>
      <c r="Q30" s="13">
        <f>P30+O30</f>
        <v>0</v>
      </c>
      <c r="R30" s="13"/>
      <c r="S30" s="13" t="e">
        <f t="shared" si="28"/>
        <v>#DIV/0!</v>
      </c>
      <c r="T30" s="11">
        <f>Q30-R30</f>
        <v>0</v>
      </c>
      <c r="U30" s="13"/>
      <c r="V30" s="13"/>
      <c r="W30" s="13">
        <f>V30+U30</f>
        <v>0</v>
      </c>
      <c r="X30" s="13"/>
      <c r="Y30" s="13" t="e">
        <f t="shared" si="30"/>
        <v>#DIV/0!</v>
      </c>
      <c r="Z30" s="11">
        <f>W30-X30</f>
        <v>0</v>
      </c>
      <c r="AA30" s="13"/>
      <c r="AB30" s="13"/>
      <c r="AC30" s="13">
        <f>AB30+AA30</f>
        <v>0</v>
      </c>
      <c r="AD30" s="13"/>
      <c r="AE30" s="13" t="e">
        <f t="shared" si="32"/>
        <v>#DIV/0!</v>
      </c>
      <c r="AF30" s="11">
        <f>AC30-AD30</f>
        <v>0</v>
      </c>
      <c r="AG30" s="13">
        <f aca="true" t="shared" si="56" ref="AG30:AJ32">I30-O30-U30-AA30</f>
        <v>0</v>
      </c>
      <c r="AH30" s="13">
        <f t="shared" si="56"/>
        <v>0</v>
      </c>
      <c r="AI30" s="13">
        <f t="shared" si="56"/>
        <v>0</v>
      </c>
      <c r="AJ30" s="13">
        <f t="shared" si="56"/>
        <v>0</v>
      </c>
      <c r="AK30" s="32" t="e">
        <f t="shared" si="2"/>
        <v>#DIV/0!</v>
      </c>
      <c r="AL30" s="11">
        <f>AI30-AJ30</f>
        <v>0</v>
      </c>
      <c r="AM30" s="13"/>
      <c r="AN30" s="13"/>
      <c r="AO30" s="13">
        <f>AN30+AM30</f>
        <v>0</v>
      </c>
      <c r="AP30" s="13"/>
      <c r="AQ30" s="13" t="e">
        <f t="shared" si="38"/>
        <v>#DIV/0!</v>
      </c>
      <c r="AR30" s="11">
        <f>AO30-AP30</f>
        <v>0</v>
      </c>
    </row>
    <row r="31" spans="1:44" ht="51" customHeight="1" hidden="1">
      <c r="A31" s="1">
        <v>9</v>
      </c>
      <c r="B31" s="9" t="s">
        <v>6</v>
      </c>
      <c r="C31" s="13"/>
      <c r="D31" s="13"/>
      <c r="E31" s="13">
        <f>D31+C31</f>
        <v>0</v>
      </c>
      <c r="F31" s="13"/>
      <c r="G31" s="13" t="e">
        <f t="shared" si="54"/>
        <v>#DIV/0!</v>
      </c>
      <c r="H31" s="11">
        <f t="shared" si="55"/>
        <v>0</v>
      </c>
      <c r="I31" s="13"/>
      <c r="J31" s="13"/>
      <c r="K31" s="13">
        <f>J31+I31</f>
        <v>0</v>
      </c>
      <c r="L31" s="13"/>
      <c r="M31" s="13" t="e">
        <f t="shared" si="26"/>
        <v>#DIV/0!</v>
      </c>
      <c r="N31" s="11">
        <f>K31-L31</f>
        <v>0</v>
      </c>
      <c r="O31" s="13"/>
      <c r="P31" s="13"/>
      <c r="Q31" s="13">
        <f>P31+O31</f>
        <v>0</v>
      </c>
      <c r="R31" s="13"/>
      <c r="S31" s="13" t="e">
        <f t="shared" si="28"/>
        <v>#DIV/0!</v>
      </c>
      <c r="T31" s="11">
        <f>Q31-R31</f>
        <v>0</v>
      </c>
      <c r="U31" s="13"/>
      <c r="V31" s="13"/>
      <c r="W31" s="13">
        <f>V31+U31</f>
        <v>0</v>
      </c>
      <c r="X31" s="13"/>
      <c r="Y31" s="13" t="e">
        <f t="shared" si="30"/>
        <v>#DIV/0!</v>
      </c>
      <c r="Z31" s="11">
        <f>W31-X31</f>
        <v>0</v>
      </c>
      <c r="AA31" s="13"/>
      <c r="AB31" s="13"/>
      <c r="AC31" s="13">
        <f>AB31+AA31</f>
        <v>0</v>
      </c>
      <c r="AD31" s="13"/>
      <c r="AE31" s="13" t="e">
        <f t="shared" si="32"/>
        <v>#DIV/0!</v>
      </c>
      <c r="AF31" s="11">
        <f>AC31-AD31</f>
        <v>0</v>
      </c>
      <c r="AG31" s="13">
        <f t="shared" si="56"/>
        <v>0</v>
      </c>
      <c r="AH31" s="13">
        <f t="shared" si="56"/>
        <v>0</v>
      </c>
      <c r="AI31" s="13">
        <f t="shared" si="56"/>
        <v>0</v>
      </c>
      <c r="AJ31" s="13">
        <f t="shared" si="56"/>
        <v>0</v>
      </c>
      <c r="AK31" s="32" t="e">
        <f t="shared" si="2"/>
        <v>#DIV/0!</v>
      </c>
      <c r="AL31" s="11">
        <f>AI31-AJ31</f>
        <v>0</v>
      </c>
      <c r="AM31" s="13"/>
      <c r="AN31" s="13"/>
      <c r="AO31" s="13">
        <f>AN31+AM31</f>
        <v>0</v>
      </c>
      <c r="AP31" s="13"/>
      <c r="AQ31" s="13" t="e">
        <f t="shared" si="38"/>
        <v>#DIV/0!</v>
      </c>
      <c r="AR31" s="11">
        <f>AO31-AP31</f>
        <v>0</v>
      </c>
    </row>
    <row r="32" spans="1:44" ht="61.5" customHeight="1" hidden="1">
      <c r="A32" s="1">
        <v>10</v>
      </c>
      <c r="B32" s="9" t="s">
        <v>4</v>
      </c>
      <c r="C32" s="13"/>
      <c r="D32" s="13"/>
      <c r="E32" s="13">
        <f>D32+C32</f>
        <v>0</v>
      </c>
      <c r="F32" s="13"/>
      <c r="G32" s="13" t="e">
        <f t="shared" si="54"/>
        <v>#DIV/0!</v>
      </c>
      <c r="H32" s="11">
        <f t="shared" si="55"/>
        <v>0</v>
      </c>
      <c r="I32" s="13"/>
      <c r="J32" s="13"/>
      <c r="K32" s="13">
        <f>J32+I32</f>
        <v>0</v>
      </c>
      <c r="L32" s="13"/>
      <c r="M32" s="13" t="e">
        <f t="shared" si="26"/>
        <v>#DIV/0!</v>
      </c>
      <c r="N32" s="11">
        <f>K32-L32</f>
        <v>0</v>
      </c>
      <c r="O32" s="13"/>
      <c r="P32" s="13"/>
      <c r="Q32" s="13">
        <f>P32+O32</f>
        <v>0</v>
      </c>
      <c r="R32" s="13"/>
      <c r="S32" s="13" t="e">
        <f t="shared" si="28"/>
        <v>#DIV/0!</v>
      </c>
      <c r="T32" s="11">
        <f>Q32-R32</f>
        <v>0</v>
      </c>
      <c r="U32" s="13"/>
      <c r="V32" s="13"/>
      <c r="W32" s="13">
        <f>V32+U32</f>
        <v>0</v>
      </c>
      <c r="X32" s="13"/>
      <c r="Y32" s="13" t="e">
        <f t="shared" si="30"/>
        <v>#DIV/0!</v>
      </c>
      <c r="Z32" s="11">
        <f>W32-X32</f>
        <v>0</v>
      </c>
      <c r="AA32" s="13"/>
      <c r="AB32" s="13"/>
      <c r="AC32" s="13">
        <f>AB32+AA32</f>
        <v>0</v>
      </c>
      <c r="AD32" s="13"/>
      <c r="AE32" s="13" t="e">
        <f t="shared" si="32"/>
        <v>#DIV/0!</v>
      </c>
      <c r="AF32" s="11">
        <f>AC32-AD32</f>
        <v>0</v>
      </c>
      <c r="AG32" s="13">
        <f t="shared" si="56"/>
        <v>0</v>
      </c>
      <c r="AH32" s="13">
        <f t="shared" si="56"/>
        <v>0</v>
      </c>
      <c r="AI32" s="13">
        <f t="shared" si="56"/>
        <v>0</v>
      </c>
      <c r="AJ32" s="13">
        <f t="shared" si="56"/>
        <v>0</v>
      </c>
      <c r="AK32" s="32" t="e">
        <f t="shared" si="2"/>
        <v>#DIV/0!</v>
      </c>
      <c r="AL32" s="11">
        <f>AI32-AJ32</f>
        <v>0</v>
      </c>
      <c r="AM32" s="13"/>
      <c r="AN32" s="13"/>
      <c r="AO32" s="13">
        <f>AN32+AM32</f>
        <v>0</v>
      </c>
      <c r="AP32" s="13"/>
      <c r="AQ32" s="13" t="e">
        <f t="shared" si="38"/>
        <v>#DIV/0!</v>
      </c>
      <c r="AR32" s="11">
        <f>AO32-AP32</f>
        <v>0</v>
      </c>
    </row>
    <row r="33" spans="1:44" s="1" customFormat="1" ht="37.5" customHeight="1">
      <c r="A33" s="1" t="s">
        <v>70</v>
      </c>
      <c r="B33" s="31" t="s">
        <v>3</v>
      </c>
      <c r="C33" s="32">
        <f>C29</f>
        <v>1622.5</v>
      </c>
      <c r="D33" s="32">
        <f>D29</f>
        <v>1637.4</v>
      </c>
      <c r="E33" s="32">
        <f>E29</f>
        <v>3259.9000000000005</v>
      </c>
      <c r="F33" s="32">
        <f>F29</f>
        <v>1714</v>
      </c>
      <c r="G33" s="32">
        <f t="shared" si="54"/>
        <v>52.57829994785115</v>
      </c>
      <c r="H33" s="11">
        <f aca="true" t="shared" si="57" ref="H33:N33">H29</f>
        <v>1545.9000000000005</v>
      </c>
      <c r="I33" s="32">
        <f t="shared" si="57"/>
        <v>1592.2</v>
      </c>
      <c r="J33" s="32">
        <f t="shared" si="57"/>
        <v>1637.4</v>
      </c>
      <c r="K33" s="32">
        <f t="shared" si="57"/>
        <v>3229.6000000000004</v>
      </c>
      <c r="L33" s="13">
        <f t="shared" si="57"/>
        <v>1714</v>
      </c>
      <c r="M33" s="32">
        <f t="shared" si="57"/>
        <v>53.071587812732226</v>
      </c>
      <c r="N33" s="32">
        <f t="shared" si="57"/>
        <v>1515.6000000000004</v>
      </c>
      <c r="O33" s="32">
        <f aca="true" t="shared" si="58" ref="O33:X33">O29</f>
        <v>816.6</v>
      </c>
      <c r="P33" s="32">
        <f t="shared" si="58"/>
        <v>1200.5</v>
      </c>
      <c r="Q33" s="32">
        <f t="shared" si="58"/>
        <v>2017.1</v>
      </c>
      <c r="R33" s="32">
        <f t="shared" si="58"/>
        <v>1360.9</v>
      </c>
      <c r="S33" s="32">
        <f t="shared" si="58"/>
        <v>67.46814734024095</v>
      </c>
      <c r="T33" s="32">
        <f t="shared" si="58"/>
        <v>656.1999999999998</v>
      </c>
      <c r="U33" s="32">
        <f t="shared" si="58"/>
        <v>0</v>
      </c>
      <c r="V33" s="32">
        <f t="shared" si="58"/>
        <v>0</v>
      </c>
      <c r="W33" s="32">
        <f t="shared" si="58"/>
        <v>0</v>
      </c>
      <c r="X33" s="32">
        <f t="shared" si="58"/>
        <v>0</v>
      </c>
      <c r="Y33" s="32" t="e">
        <f>SUM(Y29:Y32)</f>
        <v>#DIV/0!</v>
      </c>
      <c r="Z33" s="32">
        <f>Z29</f>
        <v>0</v>
      </c>
      <c r="AA33" s="32">
        <f>AA29</f>
        <v>62.3</v>
      </c>
      <c r="AB33" s="32">
        <f>AB29</f>
        <v>53</v>
      </c>
      <c r="AC33" s="32">
        <f>AC29</f>
        <v>115.3</v>
      </c>
      <c r="AD33" s="32">
        <f>AD29</f>
        <v>19.1</v>
      </c>
      <c r="AE33" s="13">
        <f t="shared" si="32"/>
        <v>16.565481352992194</v>
      </c>
      <c r="AF33" s="32">
        <f>AF29</f>
        <v>96.19999999999999</v>
      </c>
      <c r="AG33" s="32">
        <f>AG29</f>
        <v>713.3000000000001</v>
      </c>
      <c r="AH33" s="32">
        <f>AH29</f>
        <v>383.9000000000001</v>
      </c>
      <c r="AI33" s="32">
        <f>AI29</f>
        <v>1097.2000000000005</v>
      </c>
      <c r="AJ33" s="32">
        <f>AJ29</f>
        <v>333.9999999999999</v>
      </c>
      <c r="AK33" s="32">
        <f t="shared" si="2"/>
        <v>30.441122858184443</v>
      </c>
      <c r="AL33" s="32">
        <f>AL29</f>
        <v>763.2000000000006</v>
      </c>
      <c r="AM33" s="32">
        <v>0</v>
      </c>
      <c r="AN33" s="32">
        <f>AN29</f>
        <v>0</v>
      </c>
      <c r="AO33" s="32">
        <f>AO29</f>
        <v>30.3</v>
      </c>
      <c r="AP33" s="32">
        <f>AP29</f>
        <v>0</v>
      </c>
      <c r="AQ33" s="13">
        <f t="shared" si="38"/>
        <v>0</v>
      </c>
      <c r="AR33" s="32">
        <f>AR29</f>
        <v>30.3</v>
      </c>
    </row>
    <row r="34" spans="1:44" s="1" customFormat="1" ht="45" customHeight="1" hidden="1">
      <c r="A34" s="1">
        <v>8</v>
      </c>
      <c r="B34" s="9" t="s">
        <v>14</v>
      </c>
      <c r="C34" s="32">
        <f>I34+AM34</f>
        <v>0</v>
      </c>
      <c r="D34" s="32">
        <f>J34+AN34</f>
        <v>0</v>
      </c>
      <c r="E34" s="32">
        <f>K34+AO34</f>
        <v>0</v>
      </c>
      <c r="F34" s="32">
        <f>L34+AP34</f>
        <v>0</v>
      </c>
      <c r="G34" s="32" t="e">
        <f t="shared" si="54"/>
        <v>#DIV/0!</v>
      </c>
      <c r="H34" s="11">
        <f>E34-F34</f>
        <v>0</v>
      </c>
      <c r="I34" s="32"/>
      <c r="J34" s="32">
        <v>0</v>
      </c>
      <c r="K34" s="32">
        <f>I34+J34</f>
        <v>0</v>
      </c>
      <c r="L34" s="32">
        <v>0</v>
      </c>
      <c r="M34" s="13" t="e">
        <f t="shared" si="26"/>
        <v>#DIV/0!</v>
      </c>
      <c r="N34" s="32">
        <f>K34-L34</f>
        <v>0</v>
      </c>
      <c r="O34" s="32"/>
      <c r="P34" s="32"/>
      <c r="Q34" s="32"/>
      <c r="R34" s="32"/>
      <c r="S34" s="13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13"/>
      <c r="AF34" s="32"/>
      <c r="AG34" s="32">
        <f>I34-O34-U34-AA34</f>
        <v>0</v>
      </c>
      <c r="AH34" s="32">
        <f>J34-P34-V34-AB34</f>
        <v>0</v>
      </c>
      <c r="AI34" s="32">
        <f>K34-Q34-W34-AC34</f>
        <v>0</v>
      </c>
      <c r="AJ34" s="32">
        <f>L34-R34-X34-AD34</f>
        <v>0</v>
      </c>
      <c r="AK34" s="32" t="e">
        <f t="shared" si="2"/>
        <v>#DIV/0!</v>
      </c>
      <c r="AL34" s="32">
        <f>AI34-AJ34</f>
        <v>0</v>
      </c>
      <c r="AM34" s="32"/>
      <c r="AN34" s="32"/>
      <c r="AO34" s="32"/>
      <c r="AP34" s="32"/>
      <c r="AQ34" s="13"/>
      <c r="AR34" s="32"/>
    </row>
    <row r="35" spans="1:44" s="1" customFormat="1" ht="21" customHeight="1">
      <c r="A35" s="1" t="s">
        <v>70</v>
      </c>
      <c r="B35" s="31" t="s">
        <v>2</v>
      </c>
      <c r="C35" s="32">
        <f>C28+C33+C34</f>
        <v>208823.71103000003</v>
      </c>
      <c r="D35" s="32">
        <f>D28+D33+D34</f>
        <v>261494.998</v>
      </c>
      <c r="E35" s="32">
        <f>E28+E33+E34</f>
        <v>470318.7090300001</v>
      </c>
      <c r="F35" s="32">
        <f>F28+F33+F34</f>
        <v>215227.99270999996</v>
      </c>
      <c r="G35" s="32">
        <f t="shared" si="54"/>
        <v>45.76215842101898</v>
      </c>
      <c r="H35" s="34">
        <f t="shared" si="55"/>
        <v>255090.71632000012</v>
      </c>
      <c r="I35" s="32">
        <f>I28+I33+I34</f>
        <v>134246.15516</v>
      </c>
      <c r="J35" s="32">
        <f>J28+J33+J34</f>
        <v>236237.498</v>
      </c>
      <c r="K35" s="32">
        <f>K28+K33+K34</f>
        <v>370483.6531599999</v>
      </c>
      <c r="L35" s="32">
        <f>L28+L33+L34</f>
        <v>208367.62651</v>
      </c>
      <c r="M35" s="32">
        <f t="shared" si="26"/>
        <v>56.242056763571355</v>
      </c>
      <c r="N35" s="34">
        <f>K35-L35</f>
        <v>162116.02664999993</v>
      </c>
      <c r="O35" s="32">
        <f>O28+O33</f>
        <v>38146.07083</v>
      </c>
      <c r="P35" s="32">
        <f>P28+P33</f>
        <v>61975.302</v>
      </c>
      <c r="Q35" s="32">
        <f>Q28+Q33</f>
        <v>100121.37283</v>
      </c>
      <c r="R35" s="32">
        <f>R28+R33</f>
        <v>62530.46688</v>
      </c>
      <c r="S35" s="32">
        <f t="shared" si="28"/>
        <v>62.45466388697339</v>
      </c>
      <c r="T35" s="34">
        <f>Q35-R35</f>
        <v>37590.90594999999</v>
      </c>
      <c r="U35" s="32">
        <f>U28+U33</f>
        <v>3856.6227599999997</v>
      </c>
      <c r="V35" s="32">
        <f>V28+V33</f>
        <v>10969.488</v>
      </c>
      <c r="W35" s="32">
        <f>W28+W33</f>
        <v>14826.11076</v>
      </c>
      <c r="X35" s="32">
        <f>X28+X33</f>
        <v>9320.9211</v>
      </c>
      <c r="Y35" s="32">
        <f>X35/W35*100</f>
        <v>62.868281850067596</v>
      </c>
      <c r="Z35" s="34">
        <f>W35-X35</f>
        <v>5505.18966</v>
      </c>
      <c r="AA35" s="32">
        <f>AA28+AA33</f>
        <v>5672.330319999999</v>
      </c>
      <c r="AB35" s="32">
        <f>AB28+AB33</f>
        <v>7461.922</v>
      </c>
      <c r="AC35" s="32">
        <f>AC28+AC33</f>
        <v>13134.25232</v>
      </c>
      <c r="AD35" s="32">
        <f>AD28+AD33</f>
        <v>4159.6053</v>
      </c>
      <c r="AE35" s="32">
        <f t="shared" si="32"/>
        <v>31.66990551617483</v>
      </c>
      <c r="AF35" s="34">
        <f>AC35-AD35</f>
        <v>8974.64702</v>
      </c>
      <c r="AG35" s="32">
        <f>AG28+AG33+AG34</f>
        <v>86571.13125</v>
      </c>
      <c r="AH35" s="32">
        <f>AH28+AH33+AH34</f>
        <v>155830.786</v>
      </c>
      <c r="AI35" s="32">
        <f>AI28+AI33+AI34</f>
        <v>242401.91724999997</v>
      </c>
      <c r="AJ35" s="32">
        <f>AJ28+AJ33+AJ34</f>
        <v>132356.63322999998</v>
      </c>
      <c r="AK35" s="32">
        <f t="shared" si="2"/>
        <v>54.60213959178163</v>
      </c>
      <c r="AL35" s="34">
        <f>AI35-AJ35</f>
        <v>110045.28401999999</v>
      </c>
      <c r="AM35" s="32">
        <f>AM28+AM33</f>
        <v>74547.25587</v>
      </c>
      <c r="AN35" s="32">
        <f>AN28+AN33</f>
        <v>25257.500000000004</v>
      </c>
      <c r="AO35" s="32">
        <f>AO28+AO33</f>
        <v>99835.05587</v>
      </c>
      <c r="AP35" s="32">
        <f>AP28+AP33</f>
        <v>6860.3661999999995</v>
      </c>
      <c r="AQ35" s="32">
        <f t="shared" si="38"/>
        <v>6.871700666881191</v>
      </c>
      <c r="AR35" s="34">
        <f>AO35-AP35</f>
        <v>92974.68966999999</v>
      </c>
    </row>
    <row r="36" spans="3:44" ht="12.75" customHeight="1" hidden="1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12.75">
      <c r="B37" s="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"/>
      <c r="V37" s="3"/>
      <c r="W37" s="2"/>
      <c r="X37" s="2"/>
      <c r="Y37" s="2"/>
      <c r="Z37" s="3"/>
      <c r="AA37" s="2"/>
      <c r="AB37" s="2"/>
      <c r="AC37" s="2"/>
      <c r="AD37" s="3"/>
      <c r="AE37" s="2"/>
      <c r="AF37" s="2"/>
      <c r="AG37" s="2"/>
      <c r="AH37" s="3"/>
      <c r="AI37" s="2"/>
      <c r="AJ37" s="2"/>
      <c r="AK37" s="2"/>
      <c r="AL37" s="3"/>
      <c r="AM37" s="5"/>
      <c r="AN37" s="5"/>
      <c r="AO37" s="5"/>
      <c r="AP37" s="5"/>
      <c r="AQ37" s="5"/>
      <c r="AR37" s="5"/>
    </row>
    <row r="38" spans="6:44" ht="12.75">
      <c r="F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3:44" ht="12.75">
      <c r="C39" s="5"/>
      <c r="D39" s="5"/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7"/>
      <c r="U39" s="5"/>
      <c r="V39" s="5"/>
      <c r="W39" s="5"/>
      <c r="X39" s="5"/>
      <c r="Y39" s="5"/>
      <c r="Z39" s="37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6:44" ht="12.75">
      <c r="F40" s="3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8:44" ht="12.75">
      <c r="H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0:44" ht="12.7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42" customFormat="1" ht="12.75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</row>
    <row r="44" spans="10:44" ht="12.75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45" customFormat="1" ht="12.75">
      <c r="A45" s="43"/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3:44" ht="12.75">
      <c r="C46" s="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3:44" ht="12.75">
      <c r="C47" s="32"/>
      <c r="D47" s="32"/>
      <c r="E47" s="3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8:44" ht="12.75">
      <c r="H48" s="3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0:44" ht="12.7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8:44" ht="12.75">
      <c r="H50" s="3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0:44" ht="12.75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0:44" ht="12.75"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0:44" ht="12.75"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0:44" ht="12.75"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0:44" ht="12.75"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0:44" ht="12.75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0:44" ht="12.75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6:44" ht="12.75">
      <c r="F58" s="38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0:44" ht="12.75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0:44" ht="12.75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0:44" ht="12.75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0:44" ht="12.75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0:44" ht="12.75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0:44" ht="12.75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0:44" ht="12.75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0:44" ht="12.75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0:44" ht="12.75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0:44" ht="12.7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0:44" ht="12.75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0:44" ht="12.75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0:44" ht="12.75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0:44" ht="12.75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0:44" ht="12.75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0:44" ht="12.7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0:44" ht="12.7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0:44" ht="12.7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0:44" ht="12.7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0:44" ht="12.7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0:44" ht="12.7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0:44" ht="12.7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0:44" ht="12.7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0:44" ht="12.7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0:44" ht="12.7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0:44" ht="12.7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0:44" ht="12.7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0:44" ht="12.7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0:44" ht="12.7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0:44" ht="12.7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0:44" ht="12.7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0:44" ht="12.7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0:44" ht="12.7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0:44" ht="12.7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0:44" ht="12.7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0:44" ht="12.7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0:44" ht="12.7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0:44" ht="12.7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0:44" ht="12.7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0:44" ht="12.7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0:44" ht="12.7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0:44" ht="12.7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0:44" ht="12.7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0:44" ht="12.7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0:44" ht="12.7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0:44" ht="12.7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0:44" ht="12.7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0:44" ht="12.7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0:44" ht="12.7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0:44" ht="12.7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0:44" ht="12.7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0:44" ht="12.7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0:44" ht="12.7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0:44" ht="12.7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0:44" ht="12.7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0:44" ht="12.7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0:44" ht="12.7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0:44" ht="12.7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0:44" ht="12.7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0:44" ht="12.7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0:44" ht="12.7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0:44" ht="12.7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0:44" ht="12.7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0:44" ht="12.7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0:44" ht="12.7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0:44" ht="12.7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0:44" ht="12.7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0:44" ht="12.7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0:44" ht="12.7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0:44" ht="12.7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0:44" ht="12.7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0:44" ht="12.7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0:44" ht="12.7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0:44" ht="12.7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0:44" ht="12.7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0:44" ht="12.7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0:44" ht="12.7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0:44" ht="12.7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0:44" ht="12.7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0:44" ht="12.7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0:44" ht="12.7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0:44" ht="12.7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0:44" ht="12.7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0:44" ht="12.7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0:44" ht="12.7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0:44" ht="12.7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0:44" ht="12.7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0:44" ht="12.7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0:44" ht="12.7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0:44" ht="12.7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0:44" ht="12.7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0:44" ht="12.7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0:44" ht="12.7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0:44" ht="12.7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0:44" ht="12.7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0:44" ht="12.7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0:44" ht="12.7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0:44" ht="12.7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0:44" ht="12.7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0:44" ht="12.7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0:44" ht="12.7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0:44" ht="12.7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0:44" ht="12.7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0:44" ht="12.7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0:44" ht="12.7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0:44" ht="12.7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0:44" ht="12.7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0:44" ht="12.7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0:44" ht="12.7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0:44" ht="12.7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0:44" ht="12.7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0:44" ht="12.7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0:44" ht="12.7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0:44" ht="12.7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0:44" ht="12.7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0:44" ht="12.7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0:44" ht="12.7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0:44" ht="12.7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0:44" ht="12.7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0:44" ht="12.7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0:44" ht="12.7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0:44" ht="12.7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0:44" ht="12.7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0:44" ht="12.7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0:44" ht="12.7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0:44" ht="12.7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0:44" ht="12.7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0:44" ht="12.7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0:44" ht="12.7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0:44" ht="12.7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0:44" ht="12.7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0:44" ht="12.7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0:44" ht="12.7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0:44" ht="12.7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0:44" ht="12.7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0:44" ht="12.7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0:44" ht="12.7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0:44" ht="12.7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0:44" ht="12.7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0:44" ht="12.7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0:44" ht="12.7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0:44" ht="12.7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0:44" ht="12.7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0:44" ht="12.7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0:44" ht="12.7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0:44" ht="12.7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0:44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0:44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0:44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0:44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0:44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0:44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0:44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0:44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0:44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0:44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0:44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0:44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0:44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0:44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0:44" ht="12.7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0:44" ht="12.7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0:44" ht="12.7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0:44" ht="12.7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0:44" ht="12.7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0:44" ht="12.7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0:44" ht="12.7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0:44" ht="12.7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0:44" ht="12.7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0:44" ht="12.7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0:44" ht="12.7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0:44" ht="12.7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0:44" ht="12.7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0:44" ht="12.7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0:44" ht="12.7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0:44" ht="12.7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0:44" ht="12.7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0:44" ht="12.7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0:44" ht="12.7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0:44" ht="12.7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0:44" ht="12.7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0:44" ht="12.7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0:44" ht="12.7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0:44" ht="12.7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0:44" ht="12.7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0:44" ht="12.7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0:44" ht="12.7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0:44" ht="12.7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0:44" ht="12.7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0:44" ht="12.7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0:44" ht="12.7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0:44" ht="12.7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0:44" ht="12.7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0:44" ht="12.7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0:44" ht="12.7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0:44" ht="12.7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0:44" ht="12.7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0:44" ht="12.7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0:44" ht="12.7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0:44" ht="12.7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0:44" ht="12.7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0:44" ht="12.7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0:44" ht="12.7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0:44" ht="12.7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0:44" ht="12.7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0:44" ht="12.7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0:44" ht="12.7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0:44" ht="12.7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0:44" ht="12.7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0:44" ht="12.7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0:44" ht="12.7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0:44" ht="12.7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0:44" ht="12.7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0:44" ht="12.7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0:44" ht="12.7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0:44" ht="12.7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0:44" ht="12.7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0:44" ht="12.7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0:44" ht="12.7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0:44" ht="12.7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0:44" ht="12.7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0:44" ht="12.7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0:44" ht="12.7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0:44" ht="12.7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0:44" ht="12.7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0:44" ht="12.7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0:44" ht="12.7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0:44" ht="12.7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0:44" ht="12.7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0:44" ht="12.7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0:44" ht="12.7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0:44" ht="12.7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0:44" ht="12.7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0:44" ht="12.7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0:44" ht="12.7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0:44" ht="12.7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0:44" ht="12.7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0:44" ht="12.7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0:44" ht="12.7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0:44" ht="12.7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0:44" ht="12.7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0:44" ht="12.7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0:44" ht="12.7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0:44" ht="12.7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0:44" ht="12.7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0:44" ht="12.7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0:44" ht="12.7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0:44" ht="12.7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0:44" ht="12.7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0:44" ht="12.7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0:44" ht="12.7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0:44" ht="12.7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0:44" ht="12.7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0:44" ht="12.7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0:44" ht="12.7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0:44" ht="12.7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0:44" ht="12.7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0:44" ht="12.7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0:44" ht="12.7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0:44" ht="12.7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0:44" ht="12.7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0:44" ht="12.7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0:44" ht="12.7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0:44" ht="12.7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0:44" ht="12.7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0:44" ht="12.7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0:44" ht="12.7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0:44" ht="12.7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0:44" ht="12.7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0:44" ht="12.7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0:44" ht="12.7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0:44" ht="12.7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0:44" ht="12.7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0:44" ht="12.7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0:44" ht="12.7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0:44" ht="12.7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0:44" ht="12.7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0:44" ht="12.7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0:44" ht="12.7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0:44" ht="12.7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0:44" ht="12.7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0:44" ht="12.7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0:44" ht="12.7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0:44" ht="12.7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0:44" ht="12.7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0:44" ht="12.7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0:44" ht="12.7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0:44" ht="12.7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0:44" ht="12.7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0:44" ht="12.7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0:44" ht="12.7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0:44" ht="12.7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0:44" ht="12.7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0:44" ht="12.7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0:44" ht="12.7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0:44" ht="12.7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0:44" ht="12.7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0:44" ht="12.7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0:44" ht="12.7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0:44" ht="12.7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0:44" ht="12.7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0:44" ht="12.7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0:44" ht="12.7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0:44" ht="12.7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0:44" ht="12.7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0:44" ht="12.7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0:44" ht="12.7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0:44" ht="12.7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0:44" ht="12.7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0:44" ht="12.7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0:44" ht="12.7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0:44" ht="12.7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0:44" ht="12.7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0:44" ht="12.7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0:44" ht="12.7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0:44" ht="12.7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0:44" ht="12.7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0:44" ht="12.7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0:44" ht="12.7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0:44" ht="12.7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0:44" ht="12.7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0:44" ht="12.7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0:44" ht="12.7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0:44" ht="12.7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0:44" ht="12.7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0:44" ht="12.7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0:44" ht="12.7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0:44" ht="12.7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0:44" ht="12.7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0:44" ht="12.7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0:44" ht="12.7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0:44" ht="12.7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0:44" ht="12.7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0:44" ht="12.7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0:44" ht="12.7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0:44" ht="12.7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0:44" ht="12.7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0:44" ht="12.7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0:44" ht="12.7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0:44" ht="12.7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0:44" ht="12.7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0:44" ht="12.7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0:44" ht="12.7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0:44" ht="12.7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0:44" ht="12.7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0:44" ht="12.7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0:44" ht="12.7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0:44" ht="12.7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0:44" ht="12.7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0:44" ht="12.7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0:44" ht="12.7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0:44" ht="12.7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0:44" ht="12.7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0:44" ht="12.7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0:44" ht="12.7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0:44" ht="12.7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0:44" ht="12.7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0:44" ht="12.7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0:44" ht="12.7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0:44" ht="12.7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0:44" ht="12.7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0:44" ht="12.7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0:44" ht="12.7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0:44" ht="12.7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0:44" ht="12.7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0:44" ht="12.7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0:44" ht="12.7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0:44" ht="12.7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0:44" ht="12.7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0:44" ht="12.7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0:44" ht="12.7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0:44" ht="12.7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0:44" ht="12.7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0:44" ht="12.7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0:44" ht="12.7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0:44" ht="12.7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0:44" ht="12.7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0:44" ht="12.7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0:44" ht="12.7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0:44" ht="12.7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0:44" ht="12.7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0:44" ht="12.7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0:44" ht="12.7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0:44" ht="12.7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0:44" ht="12.7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0:44" ht="12.7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0:44" ht="12.7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0:44" ht="12.7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0:44" ht="12.7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0:44" ht="12.7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0:44" ht="12.7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0:44" ht="12.7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0:44" ht="12.7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0:44" ht="12.7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0:44" ht="12.7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0:44" ht="12.7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0:44" ht="12.7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0:44" ht="12.7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0:44" ht="12.7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0:44" ht="12.7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0:44" ht="12.7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0:44" ht="12.7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0:44" ht="12.7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0:44" ht="12.7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0:44" ht="12.7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0:44" ht="12.7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0:44" ht="12.7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0:44" ht="12.7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0:44" ht="12.7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0:44" ht="12.7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0:44" ht="12.7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0:44" ht="12.7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0:44" ht="12.7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0:44" ht="12.7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0:44" ht="12.7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0:44" ht="12.7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0:44" ht="12.7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0:44" ht="12.7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0:44" ht="12.7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0:44" ht="12.7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0:44" ht="12.7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0:44" ht="12.7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0:44" ht="12.7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0:44" ht="12.7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0:44" ht="12.7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0:44" ht="12.7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0:44" ht="12.7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0:44" ht="12.7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0:44" ht="12.7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0:44" ht="12.7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0:44" ht="12.7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0:44" ht="12.7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0:44" ht="12.7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0:44" ht="12.7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0:44" ht="12.7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0:44" ht="12.7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0:44" ht="12.7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0:44" ht="12.7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0:44" ht="12.7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0:44" ht="12.7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0:44" ht="12.7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0:44" ht="12.7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0:44" ht="12.7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0:44" ht="12.7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10:44" ht="12.7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10:44" ht="12.7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10:44" ht="12.7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10:44" ht="12.7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10:44" ht="12.7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10:44" ht="12.7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10:44" ht="12.7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10:44" ht="12.7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10:44" ht="12.7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10:44" ht="12.7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10:44" ht="12.7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10:44" ht="12.7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10:44" ht="12.7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10:44" ht="12.7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10:44" ht="12.7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10:44" ht="12.7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10:44" ht="12.7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0:44" ht="12.7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0:44" ht="12.7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0:44" ht="12.7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0:44" ht="12.7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0:44" ht="12.7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0:44" ht="12.7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0:44" ht="12.7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0:44" ht="12.7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0:44" ht="12.7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10:44" ht="12.7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0:44" ht="12.7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10:44" ht="12.7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10:44" ht="12.7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0:44" ht="12.7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0:44" ht="12.7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0:44" ht="12.7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0:44" ht="12.7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0:44" ht="12.7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10:44" ht="12.7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0:44" ht="12.7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0:44" ht="12.7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10:44" ht="12.7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10:44" ht="12.7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10:44" ht="12.7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10:44" ht="12.7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10:44" ht="12.7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10:44" ht="12.7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10:44" ht="12.7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10:44" ht="12.7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10:44" ht="12.7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10:44" ht="12.7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10:44" ht="12.7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10:44" ht="12.7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10:44" ht="12.7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10:44" ht="12.7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10:44" ht="12.7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10:44" ht="12.7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10:44" ht="12.7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10:44" ht="12.7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10:44" ht="12.7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10:44" ht="12.7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10:44" ht="12.7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10:44" ht="12.7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10:44" ht="12.7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10:44" ht="12.7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10:44" ht="12.7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10:44" ht="12.7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10:44" ht="12.7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10:44" ht="12.7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0:44" ht="12.7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0:44" ht="12.7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0:44" ht="12.7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0:44" ht="12.7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0:44" ht="12.7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0:44" ht="12.7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10:44" ht="12.7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10:44" ht="12.7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10:44" ht="12.7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0:44" ht="12.7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0:44" ht="12.7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0:44" ht="12.7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0:44" ht="12.7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0:44" ht="12.7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10:44" ht="12.7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0:44" ht="12.7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10:44" ht="12.7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0:44" ht="12.7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10:44" ht="12.7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10:44" ht="12.7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10:44" ht="12.7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10:44" ht="12.7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10:44" ht="12.7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10:44" ht="12.7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0:44" ht="12.7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0:44" ht="12.7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0:44" ht="12.7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0:44" ht="12.7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0:44" ht="12.7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0:44" ht="12.7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0:44" ht="12.7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0:44" ht="12.7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0:44" ht="12.7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0:44" ht="12.7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0:44" ht="12.7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0:44" ht="12.7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0:44" ht="12.7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0:44" ht="12.7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0:44" ht="12.7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0:44" ht="12.7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0:44" ht="12.7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10:44" ht="12.7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0:44" ht="12.7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10:44" ht="12.7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0:44" ht="12.7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10:44" ht="12.7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10:44" ht="12.7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10:44" ht="12.7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10:44" ht="12.7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10:44" ht="12.7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10:44" ht="12.7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10:44" ht="12.7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10:44" ht="12.7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10:44" ht="12.7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10:44" ht="12.7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0:44" ht="12.7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10:44" ht="12.7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0:44" ht="12.7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0:44" ht="12.7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10:44" ht="12.7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0:44" ht="12.7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0:44" ht="12.7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10:44" ht="12.7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10:44" ht="12.7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10:44" ht="12.7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10:44" ht="12.7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10:44" ht="12.7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10:44" ht="12.7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10:44" ht="12.7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10:44" ht="12.7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10:44" ht="12.7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10:44" ht="12.7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10:44" ht="12.7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10:44" ht="12.7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10:44" ht="12.7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10:44" ht="12.7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10:44" ht="12.7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10:44" ht="12.7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10:44" ht="12.7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10:44" ht="12.7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10:44" ht="12.7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10:44" ht="12.7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10:44" ht="12.7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10:44" ht="12.7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10:44" ht="12.7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10:44" ht="12.7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10:44" ht="12.7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10:44" ht="12.7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10:44" ht="12.7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10:44" ht="12.7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10:44" ht="12.7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10:44" ht="12.7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10:44" ht="12.7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10:44" ht="12.7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10:44" ht="12.7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10:44" ht="12.7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10:44" ht="12.7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10:44" ht="12.7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10:44" ht="12.7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10:44" ht="12.7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10:44" ht="12.7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10:44" ht="12.7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10:44" ht="12.7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10:44" ht="12.7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10:44" ht="12.7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10:44" ht="12.7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10:44" ht="12.7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10:44" ht="12.7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10:44" ht="12.7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10:44" ht="12.7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10:44" ht="12.7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10:44" ht="12.7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10:44" ht="12.7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10:44" ht="12.7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10:44" ht="12.7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10:44" ht="12.7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10:44" ht="12.7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10:44" ht="12.7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10:44" ht="12.7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10:44" ht="12.7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10:44" ht="12.7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10:44" ht="12.7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10:44" ht="12.7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10:44" ht="12.7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10:44" ht="12.7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10:44" ht="12.7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10:44" ht="12.7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10:44" ht="12.7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10:44" ht="12.7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10:44" ht="12.7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10:44" ht="12.7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10:44" ht="12.7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10:44" ht="12.7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10:44" ht="12.7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10:44" ht="12.7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10:44" ht="12.7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10:44" ht="12.7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10:44" ht="12.7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10:44" ht="12.7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10:44" ht="12.7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10:44" ht="12.7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10:44" ht="12.7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10:44" ht="12.7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10:44" ht="12.7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10:44" ht="12.7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10:44" ht="12.7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10:44" ht="12.7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10:44" ht="12.7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10:44" ht="12.7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10:44" ht="12.7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10:44" ht="12.7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10:44" ht="12.7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10:44" ht="12.7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10:44" ht="12.7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10:44" ht="12.7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10:44" ht="12.7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10:44" ht="12.7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10:44" ht="12.7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10:44" ht="12.7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10:44" ht="12.7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10:44" ht="12.7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10:44" ht="12.7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10:44" ht="12.7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10:44" ht="12.7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10:44" ht="12.7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10:44" ht="12.7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10:44" ht="12.7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10:44" ht="12.7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10:44" ht="12.7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10:44" ht="12.7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10:44" ht="12.7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10:44" ht="12.7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10:44" ht="12.7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10:44" ht="12.7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10:44" ht="12.7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10:44" ht="12.7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10:44" ht="12.7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10:44" ht="12.7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10:44" ht="12.7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10:44" ht="12.7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10:44" ht="12.7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10:44" ht="12.7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10:44" ht="12.7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10:44" ht="12.7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10:44" ht="12.7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10:44" ht="12.7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10:44" ht="12.7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10:44" ht="12.7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10:44" ht="12.7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10:44" ht="12.7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10:44" ht="12.7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10:44" ht="12.7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10:44" ht="12.7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10:44" ht="12.7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10:44" ht="12.7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10:44" ht="12.7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10:44" ht="12.7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10:44" ht="12.7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10:44" ht="12.7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10:44" ht="12.7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10:44" ht="12.7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10:44" ht="12.7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10:44" ht="12.7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</sheetData>
  <sheetProtection/>
  <mergeCells count="1">
    <mergeCell ref="C36:T36"/>
  </mergeCells>
  <conditionalFormatting sqref="AL29:AL35 AL2 AL4:AL27">
    <cfRule type="cellIs" priority="7" dxfId="5" operator="lessThan" stopIfTrue="1">
      <formula>0</formula>
    </cfRule>
  </conditionalFormatting>
  <conditionalFormatting sqref="N44:N65536 T44:T65536 C39:D39 T38:T42 H39 N38:N42 I9 T4:T35 N4:N35 T1 N1:N2">
    <cfRule type="cellIs" priority="8" dxfId="0" operator="lessThan" stopIfTrue="1">
      <formula>0</formula>
    </cfRule>
  </conditionalFormatting>
  <conditionalFormatting sqref="Z1">
    <cfRule type="cellIs" priority="4" dxfId="0" operator="lessThan" stopIfTrue="1">
      <formula>0</formula>
    </cfRule>
  </conditionalFormatting>
  <conditionalFormatting sqref="AL1">
    <cfRule type="cellIs" priority="3" dxfId="0" operator="lessThan" stopIfTrue="1">
      <formula>0</formula>
    </cfRule>
  </conditionalFormatting>
  <conditionalFormatting sqref="AF1">
    <cfRule type="cellIs" priority="2" dxfId="0" operator="lessThan" stopIfTrue="1">
      <formula>0</formula>
    </cfRule>
  </conditionalFormatting>
  <conditionalFormatting sqref="AR1">
    <cfRule type="cellIs" priority="1" dxfId="0" operator="lessThan" stopIfTrue="1">
      <formula>0</formula>
    </cfRule>
  </conditionalFormatting>
  <printOptions/>
  <pageMargins left="0" right="0" top="0.15748031496062992" bottom="0" header="0.15748031496062992" footer="0"/>
  <pageSetup fitToWidth="2" horizontalDpi="600" verticalDpi="600" orientation="landscape" paperSize="9" scale="50" r:id="rId1"/>
  <rowBreaks count="1" manualBreakCount="1">
    <brk id="36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Ляхович Людмила Миколаївна</cp:lastModifiedBy>
  <cp:lastPrinted>2019-10-31T12:39:50Z</cp:lastPrinted>
  <dcterms:created xsi:type="dcterms:W3CDTF">2004-03-03T07:39:36Z</dcterms:created>
  <dcterms:modified xsi:type="dcterms:W3CDTF">2019-11-22T09:33:47Z</dcterms:modified>
  <cp:category/>
  <cp:version/>
  <cp:contentType/>
  <cp:contentStatus/>
</cp:coreProperties>
</file>